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Звіти\Звіт 2021\рік\Публічне представлення звіту за 2021\"/>
    </mc:Choice>
  </mc:AlternateContent>
  <bookViews>
    <workbookView xWindow="360" yWindow="15" windowWidth="11340" windowHeight="6540"/>
  </bookViews>
  <sheets>
    <sheet name="Додаток" sheetId="13" r:id="rId1"/>
  </sheets>
  <definedNames>
    <definedName name="_xlnm.Print_Titles" localSheetId="0">Додаток!$4:$7</definedName>
    <definedName name="_xlnm.Print_Area" localSheetId="0">Додаток!$A$1:$L$484</definedName>
  </definedNames>
  <calcPr calcId="152511"/>
</workbook>
</file>

<file path=xl/calcChain.xml><?xml version="1.0" encoding="utf-8"?>
<calcChain xmlns="http://schemas.openxmlformats.org/spreadsheetml/2006/main">
  <c r="K444" i="13" l="1"/>
  <c r="K443" i="13"/>
  <c r="K446" i="13"/>
  <c r="C454" i="13" l="1"/>
  <c r="G474" i="13" l="1"/>
  <c r="E474" i="13"/>
  <c r="H454" i="13"/>
  <c r="G454" i="13"/>
  <c r="F454" i="13"/>
  <c r="E454" i="13"/>
  <c r="D454" i="13"/>
  <c r="H333" i="13" l="1"/>
  <c r="G333" i="13"/>
  <c r="F333" i="13"/>
  <c r="E333" i="13"/>
  <c r="I477" i="13" l="1"/>
  <c r="H476" i="13" l="1"/>
  <c r="H475" i="13"/>
  <c r="F476" i="13"/>
  <c r="F475" i="13"/>
  <c r="F474" i="13" l="1"/>
  <c r="F477" i="13" s="1"/>
  <c r="J477" i="13" s="1"/>
  <c r="H461" i="13"/>
  <c r="H460" i="13" s="1"/>
  <c r="F461" i="13"/>
  <c r="F460" i="13" s="1"/>
  <c r="I463" i="13"/>
  <c r="L463" i="13" s="1"/>
  <c r="J463" i="13"/>
  <c r="K463" i="13" s="1"/>
  <c r="I166" i="13" l="1"/>
  <c r="J166" i="13"/>
  <c r="I168" i="13"/>
  <c r="J168" i="13"/>
  <c r="L257" i="13"/>
  <c r="H363" i="13"/>
  <c r="K168" i="13" l="1"/>
  <c r="L168" i="13"/>
  <c r="G336" i="13"/>
  <c r="H336" i="13"/>
  <c r="G246" i="13" l="1"/>
  <c r="H246" i="13"/>
  <c r="G242" i="13"/>
  <c r="H242" i="13"/>
  <c r="H236" i="13"/>
  <c r="H232" i="13"/>
  <c r="G222" i="13"/>
  <c r="H222" i="13"/>
  <c r="H210" i="13"/>
  <c r="H208" i="13" l="1"/>
  <c r="I392" i="13"/>
  <c r="L392" i="13" s="1"/>
  <c r="J392" i="13"/>
  <c r="K392" i="13" s="1"/>
  <c r="D388" i="13"/>
  <c r="F363" i="13"/>
  <c r="I367" i="13"/>
  <c r="L367" i="13" s="1"/>
  <c r="J367" i="13"/>
  <c r="K367" i="13"/>
  <c r="I350" i="13"/>
  <c r="L350" i="13" s="1"/>
  <c r="I351" i="13"/>
  <c r="J351" i="13"/>
  <c r="I352" i="13"/>
  <c r="L352" i="13" s="1"/>
  <c r="J352" i="13"/>
  <c r="K352" i="13" s="1"/>
  <c r="F350" i="13"/>
  <c r="J350" i="13" s="1"/>
  <c r="K350" i="13" l="1"/>
  <c r="K351" i="13"/>
  <c r="L351" i="13"/>
  <c r="H269" i="13" l="1"/>
  <c r="G236" i="13"/>
  <c r="G232" i="13"/>
  <c r="G210" i="13"/>
  <c r="G208" i="13" s="1"/>
  <c r="E228" i="13"/>
  <c r="I228" i="13" s="1"/>
  <c r="L228" i="13" s="1"/>
  <c r="E246" i="13"/>
  <c r="E236" i="13"/>
  <c r="E232" i="13"/>
  <c r="E222" i="13"/>
  <c r="E210" i="13"/>
  <c r="C246" i="13"/>
  <c r="C236" i="13"/>
  <c r="C232" i="13"/>
  <c r="C228" i="13"/>
  <c r="J228" i="13"/>
  <c r="I229" i="13"/>
  <c r="J229" i="13"/>
  <c r="I230" i="13"/>
  <c r="J230" i="13"/>
  <c r="I231" i="13"/>
  <c r="J231" i="13"/>
  <c r="E208" i="13" l="1"/>
  <c r="K230" i="13"/>
  <c r="K228" i="13"/>
  <c r="L230" i="13"/>
  <c r="K229" i="13"/>
  <c r="K231" i="13"/>
  <c r="L231" i="13"/>
  <c r="L229" i="13"/>
  <c r="C222" i="13" l="1"/>
  <c r="C218" i="13"/>
  <c r="C214" i="13"/>
  <c r="C210" i="13"/>
  <c r="C208" i="13" s="1"/>
  <c r="I293" i="13" l="1"/>
  <c r="L293" i="13" s="1"/>
  <c r="J293" i="13"/>
  <c r="D281" i="13"/>
  <c r="D278" i="13"/>
  <c r="D269" i="13"/>
  <c r="I274" i="13"/>
  <c r="J274" i="13"/>
  <c r="K293" i="13" l="1"/>
  <c r="K274" i="13"/>
  <c r="L274" i="13"/>
  <c r="D260" i="13"/>
  <c r="E260" i="13"/>
  <c r="F260" i="13"/>
  <c r="G260" i="13"/>
  <c r="H260" i="13"/>
  <c r="C260" i="13"/>
  <c r="I259" i="13"/>
  <c r="L259" i="13" s="1"/>
  <c r="J259" i="13"/>
  <c r="F246" i="13"/>
  <c r="D246" i="13"/>
  <c r="F242" i="13"/>
  <c r="F236" i="13"/>
  <c r="D236" i="13"/>
  <c r="J236" i="13" s="1"/>
  <c r="F232" i="13"/>
  <c r="D232" i="13"/>
  <c r="F222" i="13"/>
  <c r="D222" i="13"/>
  <c r="D218" i="13"/>
  <c r="J218" i="13" s="1"/>
  <c r="D214" i="13"/>
  <c r="J214" i="13" s="1"/>
  <c r="F210" i="13"/>
  <c r="D210" i="13"/>
  <c r="J250" i="13"/>
  <c r="I250" i="13"/>
  <c r="J249" i="13"/>
  <c r="I249" i="13"/>
  <c r="L249" i="13" s="1"/>
  <c r="J248" i="13"/>
  <c r="I248" i="13"/>
  <c r="J247" i="13"/>
  <c r="I247" i="13"/>
  <c r="L247" i="13" s="1"/>
  <c r="I246" i="13"/>
  <c r="J245" i="13"/>
  <c r="I245" i="13"/>
  <c r="L245" i="13" s="1"/>
  <c r="J244" i="13"/>
  <c r="I244" i="13"/>
  <c r="L244" i="13" s="1"/>
  <c r="J243" i="13"/>
  <c r="I243" i="13"/>
  <c r="L243" i="13" s="1"/>
  <c r="J242" i="13"/>
  <c r="I242" i="13"/>
  <c r="L242" i="13" s="1"/>
  <c r="J241" i="13"/>
  <c r="I241" i="13"/>
  <c r="J240" i="13"/>
  <c r="I240" i="13"/>
  <c r="L240" i="13" s="1"/>
  <c r="J239" i="13"/>
  <c r="I239" i="13"/>
  <c r="L239" i="13" s="1"/>
  <c r="J238" i="13"/>
  <c r="I238" i="13"/>
  <c r="J237" i="13"/>
  <c r="I237" i="13"/>
  <c r="L237" i="13" s="1"/>
  <c r="I236" i="13"/>
  <c r="L236" i="13" s="1"/>
  <c r="J235" i="13"/>
  <c r="I235" i="13"/>
  <c r="J234" i="13"/>
  <c r="I234" i="13"/>
  <c r="J233" i="13"/>
  <c r="I233" i="13"/>
  <c r="L233" i="13" s="1"/>
  <c r="I232" i="13"/>
  <c r="J227" i="13"/>
  <c r="I227" i="13"/>
  <c r="J226" i="13"/>
  <c r="I226" i="13"/>
  <c r="L226" i="13" s="1"/>
  <c r="J225" i="13"/>
  <c r="I225" i="13"/>
  <c r="J224" i="13"/>
  <c r="I224" i="13"/>
  <c r="J223" i="13"/>
  <c r="I223" i="13"/>
  <c r="L223" i="13" s="1"/>
  <c r="I222" i="13"/>
  <c r="J221" i="13"/>
  <c r="I221" i="13"/>
  <c r="L221" i="13" s="1"/>
  <c r="J220" i="13"/>
  <c r="I220" i="13"/>
  <c r="J219" i="13"/>
  <c r="I219" i="13"/>
  <c r="L219" i="13" s="1"/>
  <c r="I218" i="13"/>
  <c r="J217" i="13"/>
  <c r="I217" i="13"/>
  <c r="J216" i="13"/>
  <c r="I216" i="13"/>
  <c r="J215" i="13"/>
  <c r="I215" i="13"/>
  <c r="L215" i="13" s="1"/>
  <c r="I214" i="13"/>
  <c r="J213" i="13"/>
  <c r="I213" i="13"/>
  <c r="J212" i="13"/>
  <c r="I212" i="13"/>
  <c r="L212" i="13" s="1"/>
  <c r="J211" i="13"/>
  <c r="I211" i="13"/>
  <c r="L211" i="13" s="1"/>
  <c r="I210" i="13"/>
  <c r="J209" i="13"/>
  <c r="I209" i="13"/>
  <c r="L209" i="13" s="1"/>
  <c r="F208" i="13" l="1"/>
  <c r="L238" i="13"/>
  <c r="L241" i="13"/>
  <c r="L214" i="13"/>
  <c r="L235" i="13"/>
  <c r="L248" i="13"/>
  <c r="J210" i="13"/>
  <c r="L210" i="13" s="1"/>
  <c r="J232" i="13"/>
  <c r="L232" i="13" s="1"/>
  <c r="L234" i="13"/>
  <c r="L250" i="13"/>
  <c r="L216" i="13"/>
  <c r="L213" i="13"/>
  <c r="L217" i="13"/>
  <c r="L227" i="13"/>
  <c r="K259" i="13"/>
  <c r="J222" i="13"/>
  <c r="K222" i="13" s="1"/>
  <c r="J246" i="13"/>
  <c r="K246" i="13" s="1"/>
  <c r="K214" i="13"/>
  <c r="K244" i="13"/>
  <c r="D208" i="13"/>
  <c r="K215" i="13"/>
  <c r="K242" i="13"/>
  <c r="K224" i="13"/>
  <c r="K249" i="13"/>
  <c r="K236" i="13"/>
  <c r="K218" i="13"/>
  <c r="K220" i="13"/>
  <c r="K247" i="13"/>
  <c r="K227" i="13"/>
  <c r="K245" i="13"/>
  <c r="K209" i="13"/>
  <c r="K216" i="13"/>
  <c r="K223" i="13"/>
  <c r="K225" i="13"/>
  <c r="K243" i="13"/>
  <c r="K250" i="13"/>
  <c r="K221" i="13"/>
  <c r="K234" i="13"/>
  <c r="K239" i="13"/>
  <c r="K212" i="13"/>
  <c r="K217" i="13"/>
  <c r="K219" i="13"/>
  <c r="K226" i="13"/>
  <c r="K237" i="13"/>
  <c r="K233" i="13"/>
  <c r="K213" i="13"/>
  <c r="K235" i="13"/>
  <c r="K240" i="13"/>
  <c r="K211" i="13"/>
  <c r="K238" i="13"/>
  <c r="K248" i="13"/>
  <c r="K241" i="13"/>
  <c r="K210" i="13" l="1"/>
  <c r="K232" i="13"/>
  <c r="L246" i="13"/>
  <c r="I201" i="13"/>
  <c r="J201" i="13"/>
  <c r="K201" i="13" s="1"/>
  <c r="G200" i="13"/>
  <c r="H200" i="13"/>
  <c r="F200" i="13"/>
  <c r="E200" i="13"/>
  <c r="I202" i="13"/>
  <c r="J202" i="13"/>
  <c r="K202" i="13" l="1"/>
  <c r="L201" i="13"/>
  <c r="L202" i="13"/>
  <c r="C170" i="13" l="1"/>
  <c r="C156" i="13" s="1"/>
  <c r="F178" i="13"/>
  <c r="F170" i="13" s="1"/>
  <c r="F156" i="13" s="1"/>
  <c r="I181" i="13"/>
  <c r="L181" i="13" s="1"/>
  <c r="J181" i="13"/>
  <c r="I182" i="13"/>
  <c r="L182" i="13" s="1"/>
  <c r="J182" i="13"/>
  <c r="I183" i="13"/>
  <c r="J183" i="13"/>
  <c r="I178" i="13"/>
  <c r="L178" i="13" s="1"/>
  <c r="K181" i="13" l="1"/>
  <c r="K182" i="13"/>
  <c r="J178" i="13"/>
  <c r="K178" i="13" s="1"/>
  <c r="K183" i="13"/>
  <c r="L183" i="13"/>
  <c r="D148" i="13" l="1"/>
  <c r="E148" i="13"/>
  <c r="C148" i="13"/>
  <c r="D81" i="13" l="1"/>
  <c r="I87" i="13"/>
  <c r="L87" i="13" s="1"/>
  <c r="J87" i="13"/>
  <c r="I29" i="13"/>
  <c r="I30" i="13"/>
  <c r="L30" i="13" s="1"/>
  <c r="J30" i="13"/>
  <c r="I31" i="13"/>
  <c r="L31" i="13" s="1"/>
  <c r="J31" i="13"/>
  <c r="D29" i="13"/>
  <c r="J29" i="13" s="1"/>
  <c r="K30" i="13" l="1"/>
  <c r="K87" i="13"/>
  <c r="K31" i="13"/>
  <c r="K29" i="13"/>
  <c r="L29" i="13"/>
  <c r="I22" i="13"/>
  <c r="L22" i="13" s="1"/>
  <c r="J22" i="13"/>
  <c r="I23" i="13"/>
  <c r="J23" i="13"/>
  <c r="D21" i="13"/>
  <c r="K22" i="13" l="1"/>
  <c r="K23" i="13"/>
  <c r="L23" i="13"/>
  <c r="I179" i="13" l="1"/>
  <c r="L179" i="13" s="1"/>
  <c r="J179" i="13"/>
  <c r="I180" i="13"/>
  <c r="J180" i="13"/>
  <c r="C154" i="13"/>
  <c r="D154" i="13"/>
  <c r="K179" i="13" l="1"/>
  <c r="K180" i="13"/>
  <c r="L180" i="13"/>
  <c r="G466" i="13"/>
  <c r="G465" i="13" s="1"/>
  <c r="E466" i="13"/>
  <c r="E465" i="13" s="1"/>
  <c r="G170" i="13" l="1"/>
  <c r="G156" i="13" s="1"/>
  <c r="E170" i="13"/>
  <c r="E156" i="13" s="1"/>
  <c r="C433" i="13"/>
  <c r="C269" i="13"/>
  <c r="C204" i="13"/>
  <c r="C200" i="13" s="1"/>
  <c r="C107" i="13"/>
  <c r="G461" i="13" l="1"/>
  <c r="E461" i="13"/>
  <c r="J458" i="13"/>
  <c r="I458" i="13"/>
  <c r="L458" i="13" s="1"/>
  <c r="J457" i="13"/>
  <c r="I457" i="13"/>
  <c r="J456" i="13"/>
  <c r="I456" i="13"/>
  <c r="J455" i="13"/>
  <c r="I455" i="13"/>
  <c r="J452" i="13"/>
  <c r="I452" i="13"/>
  <c r="J451" i="13"/>
  <c r="I451" i="13"/>
  <c r="H450" i="13"/>
  <c r="G450" i="13"/>
  <c r="F450" i="13"/>
  <c r="E450" i="13"/>
  <c r="D450" i="13"/>
  <c r="C450" i="13"/>
  <c r="L451" i="13" l="1"/>
  <c r="L452" i="13"/>
  <c r="J454" i="13"/>
  <c r="L456" i="13"/>
  <c r="I454" i="13"/>
  <c r="L454" i="13" s="1"/>
  <c r="C449" i="13"/>
  <c r="D449" i="13"/>
  <c r="K457" i="13"/>
  <c r="I450" i="13"/>
  <c r="L450" i="13" s="1"/>
  <c r="J450" i="13"/>
  <c r="K455" i="13"/>
  <c r="K456" i="13"/>
  <c r="K458" i="13"/>
  <c r="K451" i="13"/>
  <c r="K452" i="13"/>
  <c r="K454" i="13" l="1"/>
  <c r="K450" i="13"/>
  <c r="I476" i="13" l="1"/>
  <c r="J476" i="13"/>
  <c r="K476" i="13" s="1"/>
  <c r="H474" i="13"/>
  <c r="H477" i="13" s="1"/>
  <c r="I465" i="13" l="1"/>
  <c r="I466" i="13"/>
  <c r="I467" i="13"/>
  <c r="J467" i="13"/>
  <c r="I468" i="13"/>
  <c r="J468" i="13"/>
  <c r="H466" i="13"/>
  <c r="H465" i="13" s="1"/>
  <c r="F466" i="13"/>
  <c r="F465" i="13" s="1"/>
  <c r="J465" i="13" s="1"/>
  <c r="J461" i="13"/>
  <c r="I461" i="13"/>
  <c r="K467" i="13" l="1"/>
  <c r="J466" i="13"/>
  <c r="K466" i="13" s="1"/>
  <c r="K461" i="13"/>
  <c r="K468" i="13"/>
  <c r="K465" i="13"/>
  <c r="L465" i="13"/>
  <c r="L466" i="13" l="1"/>
  <c r="F420" i="13"/>
  <c r="E420" i="13"/>
  <c r="I432" i="13" l="1"/>
  <c r="L432" i="13" s="1"/>
  <c r="J432" i="13"/>
  <c r="I433" i="13"/>
  <c r="I434" i="13"/>
  <c r="J434" i="13"/>
  <c r="D433" i="13"/>
  <c r="J433" i="13" s="1"/>
  <c r="L433" i="13" l="1"/>
  <c r="K432" i="13"/>
  <c r="K433" i="13"/>
  <c r="K434" i="13"/>
  <c r="L434" i="13"/>
  <c r="D285" i="13" l="1"/>
  <c r="G269" i="13"/>
  <c r="I272" i="13"/>
  <c r="J272" i="13"/>
  <c r="I109" i="13"/>
  <c r="J109" i="13"/>
  <c r="I110" i="13"/>
  <c r="J110" i="13"/>
  <c r="I167" i="13"/>
  <c r="J167" i="13"/>
  <c r="I186" i="13"/>
  <c r="J186" i="13"/>
  <c r="I187" i="13"/>
  <c r="J187" i="13"/>
  <c r="I188" i="13"/>
  <c r="J188" i="13"/>
  <c r="I189" i="13"/>
  <c r="J189" i="13"/>
  <c r="I204" i="13"/>
  <c r="I205" i="13"/>
  <c r="L205" i="13" s="1"/>
  <c r="J205" i="13"/>
  <c r="I206" i="13"/>
  <c r="J206" i="13"/>
  <c r="D204" i="13"/>
  <c r="D200" i="13" s="1"/>
  <c r="L189" i="13" l="1"/>
  <c r="L186" i="13"/>
  <c r="L109" i="13"/>
  <c r="L206" i="13"/>
  <c r="L188" i="13"/>
  <c r="L187" i="13"/>
  <c r="K189" i="13"/>
  <c r="K186" i="13"/>
  <c r="K109" i="13"/>
  <c r="K188" i="13"/>
  <c r="K167" i="13"/>
  <c r="K187" i="13"/>
  <c r="J204" i="13"/>
  <c r="L204" i="13" s="1"/>
  <c r="K205" i="13"/>
  <c r="K110" i="13"/>
  <c r="K272" i="13"/>
  <c r="K206" i="13"/>
  <c r="L110" i="13"/>
  <c r="K204" i="13" l="1"/>
  <c r="H170" i="13"/>
  <c r="H156" i="13" s="1"/>
  <c r="L166" i="13" l="1"/>
  <c r="K166" i="13"/>
  <c r="H148" i="13"/>
  <c r="G148" i="13"/>
  <c r="D107" i="13"/>
  <c r="E460" i="13" l="1"/>
  <c r="E449" i="13" s="1"/>
  <c r="G394" i="13"/>
  <c r="E394" i="13"/>
  <c r="C394" i="13"/>
  <c r="G281" i="13"/>
  <c r="E281" i="13"/>
  <c r="C278" i="13"/>
  <c r="E177" i="13"/>
  <c r="C132" i="13"/>
  <c r="C131" i="13" s="1"/>
  <c r="C72" i="13"/>
  <c r="C25" i="13"/>
  <c r="F107" i="13" l="1"/>
  <c r="C105" i="13"/>
  <c r="C66" i="13"/>
  <c r="G460" i="13" l="1"/>
  <c r="G449" i="13" s="1"/>
  <c r="G448" i="13" s="1"/>
  <c r="H449" i="13"/>
  <c r="H448" i="13" s="1"/>
  <c r="F449" i="13"/>
  <c r="I460" i="13"/>
  <c r="I462" i="13"/>
  <c r="J462" i="13"/>
  <c r="J460" i="13" l="1"/>
  <c r="K460" i="13" s="1"/>
  <c r="F448" i="13"/>
  <c r="K462" i="13"/>
  <c r="L462" i="13"/>
  <c r="J475" i="13"/>
  <c r="I475" i="13"/>
  <c r="L475" i="13" s="1"/>
  <c r="I474" i="13"/>
  <c r="J471" i="13"/>
  <c r="I471" i="13"/>
  <c r="L471" i="13" s="1"/>
  <c r="J474" i="13" l="1"/>
  <c r="K471" i="13"/>
  <c r="K474" i="13"/>
  <c r="K473" i="13"/>
  <c r="K472" i="13"/>
  <c r="K475" i="13"/>
  <c r="F444" i="13" l="1"/>
  <c r="F443" i="13" s="1"/>
  <c r="E444" i="13"/>
  <c r="E142" i="13"/>
  <c r="E443" i="13" l="1"/>
  <c r="L337" i="13"/>
  <c r="H394" i="13"/>
  <c r="H281" i="13"/>
  <c r="I251" i="13"/>
  <c r="J251" i="13"/>
  <c r="K251" i="13" l="1"/>
  <c r="L251" i="13"/>
  <c r="F394" i="13" l="1"/>
  <c r="D394" i="13"/>
  <c r="I393" i="13"/>
  <c r="L393" i="13" s="1"/>
  <c r="J393" i="13"/>
  <c r="I394" i="13"/>
  <c r="I395" i="13"/>
  <c r="J395" i="13"/>
  <c r="J394" i="13" l="1"/>
  <c r="K394" i="13" s="1"/>
  <c r="K393" i="13"/>
  <c r="K395" i="13"/>
  <c r="L395" i="13"/>
  <c r="L394" i="13" l="1"/>
  <c r="I427" i="13"/>
  <c r="L427" i="13" s="1"/>
  <c r="J427" i="13"/>
  <c r="I428" i="13"/>
  <c r="J428" i="13"/>
  <c r="F419" i="13"/>
  <c r="E419" i="13"/>
  <c r="L428" i="13" l="1"/>
  <c r="K427" i="13"/>
  <c r="K428" i="13"/>
  <c r="H353" i="13" l="1"/>
  <c r="G353" i="13"/>
  <c r="F353" i="13"/>
  <c r="E353" i="13"/>
  <c r="I282" i="13" l="1"/>
  <c r="L282" i="13" s="1"/>
  <c r="J282" i="13"/>
  <c r="I283" i="13"/>
  <c r="J283" i="13"/>
  <c r="F281" i="13"/>
  <c r="K282" i="13" l="1"/>
  <c r="K283" i="13"/>
  <c r="L283" i="13"/>
  <c r="F263" i="13" l="1"/>
  <c r="D196" i="13" l="1"/>
  <c r="D170" i="13"/>
  <c r="D156" i="13" s="1"/>
  <c r="D147" i="13" l="1"/>
  <c r="I161" i="13" l="1"/>
  <c r="J161" i="13"/>
  <c r="I149" i="13"/>
  <c r="J149" i="13"/>
  <c r="D132" i="13"/>
  <c r="D131" i="13" s="1"/>
  <c r="F132" i="13"/>
  <c r="F131" i="13" s="1"/>
  <c r="I132" i="13"/>
  <c r="I133" i="13"/>
  <c r="L133" i="13" s="1"/>
  <c r="J133" i="13"/>
  <c r="I134" i="13"/>
  <c r="J134" i="13"/>
  <c r="L134" i="13" l="1"/>
  <c r="L161" i="13"/>
  <c r="K134" i="13"/>
  <c r="J132" i="13"/>
  <c r="K132" i="13" s="1"/>
  <c r="K161" i="13"/>
  <c r="K149" i="13"/>
  <c r="K133" i="13"/>
  <c r="L149" i="13"/>
  <c r="I73" i="13"/>
  <c r="L73" i="13" s="1"/>
  <c r="J73" i="13"/>
  <c r="I74" i="13"/>
  <c r="J74" i="13"/>
  <c r="D72" i="13"/>
  <c r="D66" i="13" s="1"/>
  <c r="L132" i="13" l="1"/>
  <c r="L74" i="13"/>
  <c r="K73" i="13"/>
  <c r="K74" i="13"/>
  <c r="D25" i="13"/>
  <c r="D20" i="13" s="1"/>
  <c r="I26" i="13"/>
  <c r="L26" i="13" s="1"/>
  <c r="J26" i="13"/>
  <c r="I27" i="13"/>
  <c r="J27" i="13"/>
  <c r="L27" i="13" l="1"/>
  <c r="K26" i="13"/>
  <c r="K27" i="13"/>
  <c r="G302" i="13" l="1"/>
  <c r="E388" i="13"/>
  <c r="E302" i="13"/>
  <c r="C358" i="13" l="1"/>
  <c r="C81" i="13"/>
  <c r="C11" i="13" l="1"/>
  <c r="C17" i="13"/>
  <c r="C21" i="13"/>
  <c r="C34" i="13"/>
  <c r="C37" i="13"/>
  <c r="C49" i="13"/>
  <c r="C43" i="13" s="1"/>
  <c r="C57" i="13"/>
  <c r="C61" i="13"/>
  <c r="C77" i="13"/>
  <c r="C90" i="13"/>
  <c r="C96" i="13"/>
  <c r="C99" i="13"/>
  <c r="C130" i="13"/>
  <c r="C196" i="13"/>
  <c r="I196" i="13" s="1"/>
  <c r="C256" i="13"/>
  <c r="C263" i="13"/>
  <c r="C281" i="13"/>
  <c r="C285" i="13"/>
  <c r="C289" i="13"/>
  <c r="C295" i="13"/>
  <c r="C299" i="13"/>
  <c r="C302" i="13"/>
  <c r="C307" i="13"/>
  <c r="C317" i="13"/>
  <c r="C312" i="13" s="1"/>
  <c r="C323" i="13"/>
  <c r="C327" i="13"/>
  <c r="C330" i="13"/>
  <c r="C333" i="13"/>
  <c r="C336" i="13"/>
  <c r="C343" i="13"/>
  <c r="C342" i="13" s="1"/>
  <c r="C361" i="13"/>
  <c r="C380" i="13"/>
  <c r="C383" i="13"/>
  <c r="C388" i="13"/>
  <c r="C399" i="13"/>
  <c r="C406" i="13"/>
  <c r="C412" i="13"/>
  <c r="C416" i="13"/>
  <c r="C425" i="13"/>
  <c r="C430" i="13"/>
  <c r="C436" i="13"/>
  <c r="C268" i="13" l="1"/>
  <c r="C10" i="13"/>
  <c r="C41" i="13"/>
  <c r="C379" i="13"/>
  <c r="C147" i="13"/>
  <c r="C448" i="13"/>
  <c r="C322" i="13"/>
  <c r="C397" i="13"/>
  <c r="C76" i="13"/>
  <c r="C89" i="13"/>
  <c r="C252" i="13"/>
  <c r="C32" i="13"/>
  <c r="C20" i="13"/>
  <c r="C197" i="13"/>
  <c r="C9" i="13" l="1"/>
  <c r="C441" i="13"/>
  <c r="C194" i="13"/>
  <c r="C75" i="13"/>
  <c r="I362" i="13"/>
  <c r="J362" i="13"/>
  <c r="K362" i="13" l="1"/>
  <c r="C146" i="13"/>
  <c r="C191" i="13" s="1"/>
  <c r="L362" i="13"/>
  <c r="I151" i="13"/>
  <c r="J151" i="13"/>
  <c r="L151" i="13" l="1"/>
  <c r="C193" i="13"/>
  <c r="K151" i="13"/>
  <c r="I402" i="13"/>
  <c r="J402" i="13"/>
  <c r="I403" i="13"/>
  <c r="J403" i="13"/>
  <c r="I404" i="13"/>
  <c r="J404" i="13"/>
  <c r="I405" i="13"/>
  <c r="J405" i="13"/>
  <c r="I407" i="13"/>
  <c r="J407" i="13"/>
  <c r="I408" i="13"/>
  <c r="J408" i="13"/>
  <c r="I409" i="13"/>
  <c r="J409" i="13"/>
  <c r="I410" i="13"/>
  <c r="J410" i="13"/>
  <c r="I391" i="13"/>
  <c r="J391" i="13"/>
  <c r="I374" i="13"/>
  <c r="J374" i="13"/>
  <c r="I375" i="13"/>
  <c r="J375" i="13"/>
  <c r="I376" i="13"/>
  <c r="J376" i="13"/>
  <c r="I377" i="13"/>
  <c r="J377" i="13"/>
  <c r="I378" i="13"/>
  <c r="J378" i="13"/>
  <c r="I264" i="13"/>
  <c r="L264" i="13" s="1"/>
  <c r="J264" i="13"/>
  <c r="I265" i="13"/>
  <c r="J265" i="13"/>
  <c r="I266" i="13"/>
  <c r="J266" i="13"/>
  <c r="I267" i="13"/>
  <c r="J267" i="13"/>
  <c r="I72" i="13"/>
  <c r="J72" i="13"/>
  <c r="L410" i="13" l="1"/>
  <c r="L405" i="13"/>
  <c r="K266" i="13"/>
  <c r="L266" i="13"/>
  <c r="L72" i="13"/>
  <c r="L374" i="13"/>
  <c r="L376" i="13"/>
  <c r="L267" i="13"/>
  <c r="K408" i="13"/>
  <c r="L402" i="13"/>
  <c r="K378" i="13"/>
  <c r="K402" i="13"/>
  <c r="L378" i="13"/>
  <c r="K72" i="13"/>
  <c r="K267" i="13"/>
  <c r="K264" i="13"/>
  <c r="K375" i="13"/>
  <c r="K374" i="13"/>
  <c r="K403" i="13"/>
  <c r="L265" i="13"/>
  <c r="K409" i="13"/>
  <c r="K391" i="13"/>
  <c r="K265" i="13"/>
  <c r="K376" i="13"/>
  <c r="K410" i="13"/>
  <c r="K404" i="13"/>
  <c r="L409" i="13"/>
  <c r="L408" i="13"/>
  <c r="L403" i="13"/>
  <c r="K377" i="13"/>
  <c r="K405" i="13"/>
  <c r="K407" i="13"/>
  <c r="L407" i="13"/>
  <c r="L404" i="13"/>
  <c r="D430" i="13"/>
  <c r="I417" i="13"/>
  <c r="J417" i="13"/>
  <c r="F416" i="13"/>
  <c r="D412" i="13"/>
  <c r="J412" i="13" s="1"/>
  <c r="D406" i="13"/>
  <c r="F388" i="13"/>
  <c r="K417" i="13" l="1"/>
  <c r="L417" i="13"/>
  <c r="D380" i="13"/>
  <c r="G388" i="13"/>
  <c r="D358" i="13" l="1"/>
  <c r="I318" i="13" l="1"/>
  <c r="J318" i="13"/>
  <c r="I319" i="13"/>
  <c r="J319" i="13"/>
  <c r="I320" i="13"/>
  <c r="J320" i="13"/>
  <c r="I308" i="13"/>
  <c r="J308" i="13"/>
  <c r="I309" i="13"/>
  <c r="J309" i="13"/>
  <c r="I310" i="13"/>
  <c r="J310" i="13"/>
  <c r="I304" i="13"/>
  <c r="J304" i="13"/>
  <c r="I305" i="13"/>
  <c r="J305" i="13"/>
  <c r="I306" i="13"/>
  <c r="J306" i="13"/>
  <c r="F302" i="13"/>
  <c r="L306" i="13" l="1"/>
  <c r="K320" i="13"/>
  <c r="K308" i="13"/>
  <c r="K304" i="13"/>
  <c r="L310" i="13"/>
  <c r="L304" i="13"/>
  <c r="K306" i="13"/>
  <c r="K319" i="13"/>
  <c r="K309" i="13"/>
  <c r="L308" i="13"/>
  <c r="K318" i="13"/>
  <c r="K310" i="13"/>
  <c r="K305" i="13"/>
  <c r="L319" i="13"/>
  <c r="L318" i="13"/>
  <c r="L309" i="13"/>
  <c r="L305" i="13"/>
  <c r="I424" i="13" l="1"/>
  <c r="L424" i="13" s="1"/>
  <c r="J424" i="13"/>
  <c r="I426" i="13"/>
  <c r="J426" i="13"/>
  <c r="I388" i="13"/>
  <c r="J388" i="13"/>
  <c r="I389" i="13"/>
  <c r="J389" i="13"/>
  <c r="I390" i="13"/>
  <c r="J390" i="13"/>
  <c r="J380" i="13"/>
  <c r="I381" i="13"/>
  <c r="J381" i="13"/>
  <c r="I382" i="13"/>
  <c r="J382" i="13"/>
  <c r="I384" i="13"/>
  <c r="J384" i="13"/>
  <c r="I385" i="13"/>
  <c r="J385" i="13"/>
  <c r="I386" i="13"/>
  <c r="J386" i="13"/>
  <c r="H388" i="13"/>
  <c r="I354" i="13"/>
  <c r="L354" i="13" s="1"/>
  <c r="J354" i="13"/>
  <c r="I355" i="13"/>
  <c r="J355" i="13"/>
  <c r="I356" i="13"/>
  <c r="J356" i="13"/>
  <c r="H302" i="13"/>
  <c r="L386" i="13" l="1"/>
  <c r="L356" i="13"/>
  <c r="K424" i="13"/>
  <c r="K385" i="13"/>
  <c r="K388" i="13"/>
  <c r="K390" i="13"/>
  <c r="K426" i="13"/>
  <c r="K356" i="13"/>
  <c r="L426" i="13"/>
  <c r="K386" i="13"/>
  <c r="K354" i="13"/>
  <c r="L382" i="13"/>
  <c r="K381" i="13"/>
  <c r="K355" i="13"/>
  <c r="L385" i="13"/>
  <c r="K382" i="13"/>
  <c r="K384" i="13"/>
  <c r="K389" i="13"/>
  <c r="L389" i="13"/>
  <c r="L384" i="13"/>
  <c r="L381" i="13"/>
  <c r="G436" i="13" l="1"/>
  <c r="F406" i="13"/>
  <c r="J406" i="13" s="1"/>
  <c r="G406" i="13"/>
  <c r="H406" i="13"/>
  <c r="H372" i="13"/>
  <c r="H361" i="13" s="1"/>
  <c r="F372" i="13"/>
  <c r="G372" i="13"/>
  <c r="E406" i="13" l="1"/>
  <c r="D399" i="13"/>
  <c r="D397" i="13" s="1"/>
  <c r="E399" i="13"/>
  <c r="F399" i="13"/>
  <c r="F397" i="13" s="1"/>
  <c r="G399" i="13"/>
  <c r="G397" i="13" s="1"/>
  <c r="H399" i="13"/>
  <c r="H397" i="13" s="1"/>
  <c r="E372" i="13"/>
  <c r="F361" i="13"/>
  <c r="G363" i="13"/>
  <c r="G361" i="13" s="1"/>
  <c r="E363" i="13"/>
  <c r="F358" i="13"/>
  <c r="G358" i="13"/>
  <c r="H358" i="13"/>
  <c r="E358" i="13"/>
  <c r="D307" i="13"/>
  <c r="E307" i="13"/>
  <c r="F307" i="13"/>
  <c r="G307" i="13"/>
  <c r="H307" i="13"/>
  <c r="D302" i="13"/>
  <c r="J302" i="13" s="1"/>
  <c r="D256" i="13"/>
  <c r="E256" i="13"/>
  <c r="F256" i="13"/>
  <c r="G256" i="13"/>
  <c r="H256" i="13"/>
  <c r="H252" i="13" s="1"/>
  <c r="D436" i="13"/>
  <c r="E436" i="13"/>
  <c r="F436" i="13"/>
  <c r="H436" i="13"/>
  <c r="E430" i="13"/>
  <c r="F430" i="13"/>
  <c r="G430" i="13"/>
  <c r="H430" i="13"/>
  <c r="D425" i="13"/>
  <c r="E425" i="13"/>
  <c r="F425" i="13"/>
  <c r="G425" i="13"/>
  <c r="H425" i="13"/>
  <c r="D416" i="13"/>
  <c r="E416" i="13"/>
  <c r="G416" i="13"/>
  <c r="H416" i="13"/>
  <c r="I412" i="13"/>
  <c r="E361" i="13" l="1"/>
  <c r="E397" i="13"/>
  <c r="I406" i="13"/>
  <c r="L406" i="13" s="1"/>
  <c r="I425" i="13"/>
  <c r="J425" i="13"/>
  <c r="I436" i="13"/>
  <c r="K412" i="13"/>
  <c r="L412" i="13"/>
  <c r="J436" i="13"/>
  <c r="J416" i="13"/>
  <c r="K406" i="13" l="1"/>
  <c r="K425" i="13"/>
  <c r="K436" i="13"/>
  <c r="L425" i="13"/>
  <c r="D383" i="13"/>
  <c r="D379" i="13" s="1"/>
  <c r="E383" i="13"/>
  <c r="E379" i="13" s="1"/>
  <c r="F383" i="13"/>
  <c r="F379" i="13" s="1"/>
  <c r="G383" i="13"/>
  <c r="G379" i="13" s="1"/>
  <c r="H383" i="13"/>
  <c r="H379" i="13" s="1"/>
  <c r="D361" i="13"/>
  <c r="D343" i="13"/>
  <c r="D342" i="13" s="1"/>
  <c r="E343" i="13"/>
  <c r="F343" i="13"/>
  <c r="F342" i="13" s="1"/>
  <c r="G343" i="13"/>
  <c r="H343" i="13"/>
  <c r="H342" i="13" s="1"/>
  <c r="I380" i="13" l="1"/>
  <c r="J383" i="13"/>
  <c r="I383" i="13"/>
  <c r="E342" i="13"/>
  <c r="G342" i="13"/>
  <c r="D317" i="13"/>
  <c r="D312" i="13" s="1"/>
  <c r="E317" i="13"/>
  <c r="E312" i="13" s="1"/>
  <c r="F317" i="13"/>
  <c r="F312" i="13" s="1"/>
  <c r="G317" i="13"/>
  <c r="G312" i="13" s="1"/>
  <c r="H317" i="13"/>
  <c r="H312" i="13" s="1"/>
  <c r="I302" i="13"/>
  <c r="L302" i="13" s="1"/>
  <c r="D299" i="13"/>
  <c r="E299" i="13"/>
  <c r="F299" i="13"/>
  <c r="G299" i="13"/>
  <c r="H299" i="13"/>
  <c r="D295" i="13"/>
  <c r="D289" i="13"/>
  <c r="D268" i="13" s="1"/>
  <c r="E289" i="13"/>
  <c r="F289" i="13"/>
  <c r="G289" i="13"/>
  <c r="H289" i="13"/>
  <c r="E285" i="13"/>
  <c r="F285" i="13"/>
  <c r="G285" i="13"/>
  <c r="H285" i="13"/>
  <c r="E278" i="13"/>
  <c r="F278" i="13"/>
  <c r="G278" i="13"/>
  <c r="H278" i="13"/>
  <c r="H268" i="13" s="1"/>
  <c r="D263" i="13"/>
  <c r="E263" i="13"/>
  <c r="G263" i="13"/>
  <c r="H263" i="13"/>
  <c r="F252" i="13"/>
  <c r="G268" i="13" l="1"/>
  <c r="D252" i="13"/>
  <c r="G252" i="13"/>
  <c r="E252" i="13"/>
  <c r="I263" i="13"/>
  <c r="J263" i="13"/>
  <c r="K302" i="13"/>
  <c r="L383" i="13"/>
  <c r="K383" i="13"/>
  <c r="K380" i="13"/>
  <c r="L380" i="13"/>
  <c r="L263" i="13" l="1"/>
  <c r="K263" i="13"/>
  <c r="I162" i="13" l="1"/>
  <c r="L162" i="13" s="1"/>
  <c r="J162" i="13"/>
  <c r="I169" i="13"/>
  <c r="J169" i="13"/>
  <c r="F148" i="13"/>
  <c r="I153" i="13"/>
  <c r="L153" i="13" s="1"/>
  <c r="J153" i="13"/>
  <c r="K162" i="13" l="1"/>
  <c r="K169" i="13"/>
  <c r="K153" i="13"/>
  <c r="L169" i="13"/>
  <c r="I152" i="13"/>
  <c r="L152" i="13" s="1"/>
  <c r="J152" i="13"/>
  <c r="I184" i="13"/>
  <c r="J184" i="13"/>
  <c r="L184" i="13" l="1"/>
  <c r="G147" i="13"/>
  <c r="G197" i="13"/>
  <c r="H147" i="13"/>
  <c r="H194" i="13" s="1"/>
  <c r="H197" i="13"/>
  <c r="I148" i="13"/>
  <c r="J148" i="13"/>
  <c r="K152" i="13"/>
  <c r="K184" i="13"/>
  <c r="F147" i="13" l="1"/>
  <c r="F194" i="13" s="1"/>
  <c r="J156" i="13"/>
  <c r="F197" i="13"/>
  <c r="L148" i="13"/>
  <c r="G194" i="13"/>
  <c r="K148" i="13"/>
  <c r="I154" i="13" l="1"/>
  <c r="I155" i="13"/>
  <c r="J155" i="13"/>
  <c r="I158" i="13"/>
  <c r="J158" i="13"/>
  <c r="I150" i="13"/>
  <c r="J150" i="13"/>
  <c r="I86" i="13"/>
  <c r="J86" i="13"/>
  <c r="L86" i="13" l="1"/>
  <c r="L155" i="13"/>
  <c r="J154" i="13"/>
  <c r="K154" i="13" s="1"/>
  <c r="K86" i="13"/>
  <c r="K155" i="13"/>
  <c r="L158" i="13"/>
  <c r="K158" i="13"/>
  <c r="K150" i="13"/>
  <c r="L150" i="13"/>
  <c r="L154" i="13" l="1"/>
  <c r="I192" i="13"/>
  <c r="L192" i="13" s="1"/>
  <c r="J192" i="13"/>
  <c r="I195" i="13"/>
  <c r="L195" i="13" s="1"/>
  <c r="J195" i="13"/>
  <c r="J196" i="13"/>
  <c r="L196" i="13" l="1"/>
  <c r="K196" i="13"/>
  <c r="K192" i="13"/>
  <c r="K195" i="13"/>
  <c r="I203" i="13"/>
  <c r="I200" i="13" s="1"/>
  <c r="K445" i="13"/>
  <c r="K337" i="13"/>
  <c r="K331" i="13"/>
  <c r="K328" i="13"/>
  <c r="K324" i="13"/>
  <c r="K279" i="13"/>
  <c r="E147" i="13" l="1"/>
  <c r="E194" i="13" s="1"/>
  <c r="E197" i="13"/>
  <c r="E126" i="13"/>
  <c r="E67" i="13"/>
  <c r="E66" i="13" s="1"/>
  <c r="I347" i="13" l="1"/>
  <c r="J347" i="13"/>
  <c r="L347" i="13" l="1"/>
  <c r="K347" i="13"/>
  <c r="G131" i="13" l="1"/>
  <c r="H131" i="13"/>
  <c r="G138" i="13"/>
  <c r="G137" i="13" s="1"/>
  <c r="H138" i="13"/>
  <c r="H137" i="13" s="1"/>
  <c r="G113" i="13"/>
  <c r="G105" i="13" s="1"/>
  <c r="G75" i="13" s="1"/>
  <c r="H113" i="13"/>
  <c r="H105" i="13" s="1"/>
  <c r="H75" i="13" s="1"/>
  <c r="H130" i="13" l="1"/>
  <c r="G130" i="13"/>
  <c r="G146" i="13" s="1"/>
  <c r="G191" i="13" s="1"/>
  <c r="H146" i="13" l="1"/>
  <c r="H191" i="13" s="1"/>
  <c r="G193" i="13"/>
  <c r="H193" i="13" l="1"/>
  <c r="G330" i="13"/>
  <c r="H330" i="13"/>
  <c r="H322" i="13" l="1"/>
  <c r="G322" i="13"/>
  <c r="G441" i="13" s="1"/>
  <c r="I478" i="13"/>
  <c r="J478" i="13"/>
  <c r="I480" i="13"/>
  <c r="J480" i="13"/>
  <c r="L480" i="13" s="1"/>
  <c r="I481" i="13"/>
  <c r="J481" i="13"/>
  <c r="L481" i="13" s="1"/>
  <c r="I470" i="13"/>
  <c r="J470" i="13"/>
  <c r="K477" i="13"/>
  <c r="L477" i="13" l="1"/>
  <c r="H441" i="13"/>
  <c r="L470" i="13"/>
  <c r="K470" i="13"/>
  <c r="K481" i="13"/>
  <c r="K480" i="13"/>
  <c r="K479" i="13"/>
  <c r="K478" i="13"/>
  <c r="J203" i="13"/>
  <c r="J200" i="13" s="1"/>
  <c r="D323" i="13"/>
  <c r="E323" i="13"/>
  <c r="F323" i="13"/>
  <c r="D336" i="13"/>
  <c r="E336" i="13"/>
  <c r="F336" i="13"/>
  <c r="D330" i="13"/>
  <c r="E330" i="13"/>
  <c r="F330" i="13"/>
  <c r="E322" i="13" l="1"/>
  <c r="K203" i="13"/>
  <c r="L203" i="13"/>
  <c r="E113" i="13"/>
  <c r="F142" i="13" l="1"/>
  <c r="J353" i="13" l="1"/>
  <c r="I185" i="13" l="1"/>
  <c r="J185" i="13"/>
  <c r="J165" i="13"/>
  <c r="I165" i="13"/>
  <c r="I104" i="13"/>
  <c r="L104" i="13" s="1"/>
  <c r="D99" i="13"/>
  <c r="J21" i="13"/>
  <c r="I24" i="13"/>
  <c r="J24" i="13"/>
  <c r="L24" i="13" l="1"/>
  <c r="I156" i="13"/>
  <c r="K24" i="13"/>
  <c r="K185" i="13"/>
  <c r="K165" i="13"/>
  <c r="L165" i="13"/>
  <c r="L185" i="13"/>
  <c r="I21" i="13"/>
  <c r="L21" i="13" s="1"/>
  <c r="D197" i="13" l="1"/>
  <c r="I194" i="13"/>
  <c r="I147" i="13"/>
  <c r="L156" i="13"/>
  <c r="I197" i="13"/>
  <c r="K21" i="13"/>
  <c r="K156" i="13" l="1"/>
  <c r="J147" i="13"/>
  <c r="K147" i="13" s="1"/>
  <c r="D194" i="13"/>
  <c r="L147" i="13" l="1"/>
  <c r="J303" i="13"/>
  <c r="I303" i="13"/>
  <c r="K303" i="13" l="1"/>
  <c r="L303" i="13"/>
  <c r="I353" i="13" l="1"/>
  <c r="K353" i="13" l="1"/>
  <c r="J260" i="13"/>
  <c r="J262" i="13" l="1"/>
  <c r="I262" i="13" l="1"/>
  <c r="L262" i="13" s="1"/>
  <c r="I260" i="13"/>
  <c r="L260" i="13" l="1"/>
  <c r="K260" i="13"/>
  <c r="K262" i="13"/>
  <c r="J194" i="13" l="1"/>
  <c r="K194" i="13" s="1"/>
  <c r="L194" i="13" l="1"/>
  <c r="J197" i="13"/>
  <c r="K197" i="13" l="1"/>
  <c r="L197" i="13"/>
  <c r="I334" i="13"/>
  <c r="L334" i="13" s="1"/>
  <c r="J334" i="13"/>
  <c r="I290" i="13"/>
  <c r="L290" i="13" s="1"/>
  <c r="J290" i="13"/>
  <c r="I286" i="13"/>
  <c r="L286" i="13" s="1"/>
  <c r="J286" i="13"/>
  <c r="K334" i="13" l="1"/>
  <c r="K286" i="13"/>
  <c r="K290" i="13"/>
  <c r="F126" i="13" l="1"/>
  <c r="F120" i="13"/>
  <c r="D327" i="13" l="1"/>
  <c r="J360" i="13" l="1"/>
  <c r="I360" i="13" l="1"/>
  <c r="L360" i="13" s="1"/>
  <c r="K360" i="13" l="1"/>
  <c r="I177" i="13" l="1"/>
  <c r="J177" i="13"/>
  <c r="L177" i="13" l="1"/>
  <c r="K177" i="13"/>
  <c r="J104" i="13" l="1"/>
  <c r="K104" i="13" l="1"/>
  <c r="J311" i="13" l="1"/>
  <c r="J313" i="13"/>
  <c r="J314" i="13"/>
  <c r="J315" i="13"/>
  <c r="J321" i="13"/>
  <c r="J325" i="13"/>
  <c r="J326" i="13"/>
  <c r="J329" i="13"/>
  <c r="J340" i="13"/>
  <c r="J341" i="13"/>
  <c r="J345" i="13"/>
  <c r="J346" i="13"/>
  <c r="J348" i="13"/>
  <c r="J357" i="13"/>
  <c r="J359" i="13"/>
  <c r="J366" i="13"/>
  <c r="J370" i="13"/>
  <c r="J372" i="13"/>
  <c r="J396" i="13"/>
  <c r="J401" i="13"/>
  <c r="J413" i="13"/>
  <c r="J414" i="13"/>
  <c r="J418" i="13"/>
  <c r="J419" i="13"/>
  <c r="J423" i="13"/>
  <c r="J430" i="13"/>
  <c r="J431" i="13"/>
  <c r="J437" i="13"/>
  <c r="J440" i="13"/>
  <c r="J442" i="13"/>
  <c r="J270" i="13"/>
  <c r="J271" i="13"/>
  <c r="J273" i="13"/>
  <c r="J276" i="13"/>
  <c r="J280" i="13"/>
  <c r="J281" i="13"/>
  <c r="J284" i="13"/>
  <c r="J287" i="13"/>
  <c r="J288" i="13"/>
  <c r="J289" i="13"/>
  <c r="J291" i="13"/>
  <c r="J292" i="13"/>
  <c r="J295" i="13"/>
  <c r="J296" i="13"/>
  <c r="J300" i="13"/>
  <c r="J12" i="13"/>
  <c r="J13" i="13"/>
  <c r="J14" i="13"/>
  <c r="J15" i="13"/>
  <c r="J16" i="13"/>
  <c r="J18" i="13"/>
  <c r="J19" i="13"/>
  <c r="J28" i="13"/>
  <c r="J33" i="13"/>
  <c r="J35" i="13"/>
  <c r="J36" i="13"/>
  <c r="J38" i="13"/>
  <c r="J39" i="13"/>
  <c r="J40" i="13"/>
  <c r="J42" i="13"/>
  <c r="J44" i="13"/>
  <c r="J45" i="13"/>
  <c r="J46" i="13"/>
  <c r="J47" i="13"/>
  <c r="J48" i="13"/>
  <c r="J50" i="13"/>
  <c r="J51" i="13"/>
  <c r="J52" i="13"/>
  <c r="J53" i="13"/>
  <c r="J54" i="13"/>
  <c r="J55" i="13"/>
  <c r="J56" i="13"/>
  <c r="J58" i="13"/>
  <c r="J59" i="13"/>
  <c r="J60" i="13"/>
  <c r="J62" i="13"/>
  <c r="J63" i="13"/>
  <c r="J64" i="13"/>
  <c r="J65" i="13"/>
  <c r="J68" i="13"/>
  <c r="J69" i="13"/>
  <c r="J70" i="13"/>
  <c r="J71" i="13"/>
  <c r="J78" i="13"/>
  <c r="J79" i="13"/>
  <c r="J80" i="13"/>
  <c r="J83" i="13"/>
  <c r="J84" i="13"/>
  <c r="J85" i="13"/>
  <c r="J88" i="13"/>
  <c r="J91" i="13"/>
  <c r="J92" i="13"/>
  <c r="J93" i="13"/>
  <c r="J94" i="13"/>
  <c r="J95" i="13"/>
  <c r="J97" i="13"/>
  <c r="J98" i="13"/>
  <c r="J100" i="13"/>
  <c r="J101" i="13"/>
  <c r="J102" i="13"/>
  <c r="J103" i="13"/>
  <c r="J106" i="13"/>
  <c r="J108" i="13"/>
  <c r="J111" i="13"/>
  <c r="J112" i="13"/>
  <c r="J114" i="13"/>
  <c r="J115" i="13"/>
  <c r="J116" i="13"/>
  <c r="J117" i="13"/>
  <c r="J119" i="13"/>
  <c r="J121" i="13"/>
  <c r="J122" i="13"/>
  <c r="J123" i="13"/>
  <c r="J124" i="13"/>
  <c r="J125" i="13"/>
  <c r="J127" i="13"/>
  <c r="J128" i="13"/>
  <c r="J129" i="13"/>
  <c r="J135" i="13"/>
  <c r="J136" i="13"/>
  <c r="J139" i="13"/>
  <c r="J140" i="13"/>
  <c r="J143" i="13"/>
  <c r="J144" i="13"/>
  <c r="J145" i="13"/>
  <c r="J157" i="13"/>
  <c r="J159" i="13"/>
  <c r="J160" i="13"/>
  <c r="J163" i="13"/>
  <c r="J164" i="13"/>
  <c r="J171" i="13"/>
  <c r="J172" i="13"/>
  <c r="J173" i="13"/>
  <c r="J174" i="13"/>
  <c r="J175" i="13"/>
  <c r="J176" i="13"/>
  <c r="J190" i="13"/>
  <c r="J198" i="13"/>
  <c r="J199" i="13"/>
  <c r="J207" i="13"/>
  <c r="I311" i="13"/>
  <c r="L311" i="13" s="1"/>
  <c r="I313" i="13"/>
  <c r="I314" i="13"/>
  <c r="I315" i="13"/>
  <c r="I316" i="13"/>
  <c r="I321" i="13"/>
  <c r="L321" i="13" s="1"/>
  <c r="I325" i="13"/>
  <c r="I326" i="13"/>
  <c r="I329" i="13"/>
  <c r="I340" i="13"/>
  <c r="I341" i="13"/>
  <c r="L341" i="13" s="1"/>
  <c r="I345" i="13"/>
  <c r="I346" i="13"/>
  <c r="I348" i="13"/>
  <c r="I357" i="13"/>
  <c r="L357" i="13" s="1"/>
  <c r="I359" i="13"/>
  <c r="I366" i="13"/>
  <c r="I370" i="13"/>
  <c r="I372" i="13"/>
  <c r="I396" i="13"/>
  <c r="L396" i="13" s="1"/>
  <c r="I401" i="13"/>
  <c r="L401" i="13" s="1"/>
  <c r="I413" i="13"/>
  <c r="L413" i="13" s="1"/>
  <c r="I414" i="13"/>
  <c r="I418" i="13"/>
  <c r="I419" i="13"/>
  <c r="I423" i="13"/>
  <c r="I430" i="13"/>
  <c r="I431" i="13"/>
  <c r="I437" i="13"/>
  <c r="I440" i="13"/>
  <c r="L440" i="13" s="1"/>
  <c r="I442" i="13"/>
  <c r="L442" i="13" s="1"/>
  <c r="I270" i="13"/>
  <c r="L270" i="13" s="1"/>
  <c r="I271" i="13"/>
  <c r="I273" i="13"/>
  <c r="I276" i="13"/>
  <c r="I280" i="13"/>
  <c r="I284" i="13"/>
  <c r="I287" i="13"/>
  <c r="I288" i="13"/>
  <c r="I289" i="13"/>
  <c r="I291" i="13"/>
  <c r="I292" i="13"/>
  <c r="I295" i="13"/>
  <c r="I296" i="13"/>
  <c r="L296" i="13" s="1"/>
  <c r="I300" i="13"/>
  <c r="L300" i="13" s="1"/>
  <c r="I12" i="13"/>
  <c r="L12" i="13" s="1"/>
  <c r="I13" i="13"/>
  <c r="I14" i="13"/>
  <c r="I15" i="13"/>
  <c r="I16" i="13"/>
  <c r="L16" i="13" s="1"/>
  <c r="I18" i="13"/>
  <c r="L18" i="13" s="1"/>
  <c r="I19" i="13"/>
  <c r="I28" i="13"/>
  <c r="I33" i="13"/>
  <c r="L33" i="13" s="1"/>
  <c r="I35" i="13"/>
  <c r="L35" i="13" s="1"/>
  <c r="I36" i="13"/>
  <c r="I38" i="13"/>
  <c r="L38" i="13" s="1"/>
  <c r="I39" i="13"/>
  <c r="I40" i="13"/>
  <c r="I42" i="13"/>
  <c r="L42" i="13" s="1"/>
  <c r="I44" i="13"/>
  <c r="L44" i="13" s="1"/>
  <c r="I45" i="13"/>
  <c r="I46" i="13"/>
  <c r="I47" i="13"/>
  <c r="I48" i="13"/>
  <c r="I50" i="13"/>
  <c r="L50" i="13" s="1"/>
  <c r="I51" i="13"/>
  <c r="I52" i="13"/>
  <c r="I53" i="13"/>
  <c r="I54" i="13"/>
  <c r="I55" i="13"/>
  <c r="I56" i="13"/>
  <c r="I58" i="13"/>
  <c r="L58" i="13" s="1"/>
  <c r="I59" i="13"/>
  <c r="I60" i="13"/>
  <c r="I62" i="13"/>
  <c r="L62" i="13" s="1"/>
  <c r="I63" i="13"/>
  <c r="I64" i="13"/>
  <c r="I65" i="13"/>
  <c r="I68" i="13"/>
  <c r="L68" i="13" s="1"/>
  <c r="I69" i="13"/>
  <c r="I70" i="13"/>
  <c r="I71" i="13"/>
  <c r="I78" i="13"/>
  <c r="L78" i="13" s="1"/>
  <c r="I79" i="13"/>
  <c r="I80" i="13"/>
  <c r="I82" i="13"/>
  <c r="I83" i="13"/>
  <c r="I84" i="13"/>
  <c r="I85" i="13"/>
  <c r="I88" i="13"/>
  <c r="I91" i="13"/>
  <c r="L91" i="13" s="1"/>
  <c r="I92" i="13"/>
  <c r="I93" i="13"/>
  <c r="I94" i="13"/>
  <c r="I95" i="13"/>
  <c r="I97" i="13"/>
  <c r="L97" i="13" s="1"/>
  <c r="I98" i="13"/>
  <c r="I100" i="13"/>
  <c r="L100" i="13" s="1"/>
  <c r="I101" i="13"/>
  <c r="I102" i="13"/>
  <c r="I103" i="13"/>
  <c r="I106" i="13"/>
  <c r="I108" i="13"/>
  <c r="L108" i="13" s="1"/>
  <c r="I111" i="13"/>
  <c r="I112" i="13"/>
  <c r="I114" i="13"/>
  <c r="L114" i="13" s="1"/>
  <c r="I115" i="13"/>
  <c r="I116" i="13"/>
  <c r="I117" i="13"/>
  <c r="I119" i="13"/>
  <c r="L119" i="13" s="1"/>
  <c r="I121" i="13"/>
  <c r="L121" i="13" s="1"/>
  <c r="I122" i="13"/>
  <c r="I123" i="13"/>
  <c r="I124" i="13"/>
  <c r="I125" i="13"/>
  <c r="I126" i="13"/>
  <c r="I127" i="13"/>
  <c r="L127" i="13" s="1"/>
  <c r="I128" i="13"/>
  <c r="I129" i="13"/>
  <c r="I135" i="13"/>
  <c r="I136" i="13"/>
  <c r="L136" i="13" s="1"/>
  <c r="I139" i="13"/>
  <c r="L139" i="13" s="1"/>
  <c r="I140" i="13"/>
  <c r="I143" i="13"/>
  <c r="L143" i="13" s="1"/>
  <c r="I144" i="13"/>
  <c r="I145" i="13"/>
  <c r="I157" i="13"/>
  <c r="I159" i="13"/>
  <c r="I160" i="13"/>
  <c r="I163" i="13"/>
  <c r="L163" i="13" s="1"/>
  <c r="I164" i="13"/>
  <c r="I171" i="13"/>
  <c r="L171" i="13" s="1"/>
  <c r="I172" i="13"/>
  <c r="I173" i="13"/>
  <c r="I174" i="13"/>
  <c r="I175" i="13"/>
  <c r="I176" i="13"/>
  <c r="I190" i="13"/>
  <c r="L190" i="13" s="1"/>
  <c r="I198" i="13"/>
  <c r="L198" i="13" s="1"/>
  <c r="I199" i="13"/>
  <c r="L199" i="13" s="1"/>
  <c r="I207" i="13"/>
  <c r="L207" i="13" s="1"/>
  <c r="L164" i="13" l="1"/>
  <c r="L135" i="13"/>
  <c r="L370" i="13"/>
  <c r="L83" i="13"/>
  <c r="L125" i="13"/>
  <c r="L59" i="13"/>
  <c r="L295" i="13"/>
  <c r="L431" i="13"/>
  <c r="L174" i="13"/>
  <c r="L346" i="13"/>
  <c r="L140" i="13"/>
  <c r="L423" i="13"/>
  <c r="L102" i="13"/>
  <c r="L372" i="13"/>
  <c r="L173" i="13"/>
  <c r="L112" i="13"/>
  <c r="L414" i="13"/>
  <c r="L366" i="13"/>
  <c r="L160" i="13"/>
  <c r="K296" i="13"/>
  <c r="K291" i="13"/>
  <c r="K288" i="13"/>
  <c r="K284" i="13"/>
  <c r="K315" i="13"/>
  <c r="K313" i="13"/>
  <c r="L129" i="13"/>
  <c r="K199" i="13"/>
  <c r="K190" i="13"/>
  <c r="K176" i="13"/>
  <c r="K174" i="13"/>
  <c r="K172" i="13"/>
  <c r="K163" i="13"/>
  <c r="K145" i="13"/>
  <c r="K143" i="13"/>
  <c r="K139" i="13"/>
  <c r="K135" i="13"/>
  <c r="K128" i="13"/>
  <c r="K80" i="13"/>
  <c r="K78" i="13"/>
  <c r="K60" i="13"/>
  <c r="K58" i="13"/>
  <c r="K55" i="13"/>
  <c r="K53" i="13"/>
  <c r="K51" i="13"/>
  <c r="K48" i="13"/>
  <c r="K46" i="13"/>
  <c r="K44" i="13"/>
  <c r="K40" i="13"/>
  <c r="K38" i="13"/>
  <c r="K35" i="13"/>
  <c r="K28" i="13"/>
  <c r="K19" i="13"/>
  <c r="K15" i="13"/>
  <c r="K13" i="13"/>
  <c r="K125" i="13"/>
  <c r="K123" i="13"/>
  <c r="K121" i="13"/>
  <c r="K117" i="13"/>
  <c r="K115" i="13"/>
  <c r="K112" i="13"/>
  <c r="K108" i="13"/>
  <c r="K103" i="13"/>
  <c r="K102" i="13"/>
  <c r="K100" i="13"/>
  <c r="K97" i="13"/>
  <c r="K94" i="13"/>
  <c r="K92" i="13"/>
  <c r="K88" i="13"/>
  <c r="K84" i="13"/>
  <c r="K71" i="13"/>
  <c r="K69" i="13"/>
  <c r="K65" i="13"/>
  <c r="K63" i="13"/>
  <c r="K276" i="13"/>
  <c r="K271" i="13"/>
  <c r="K440" i="13"/>
  <c r="K431" i="13"/>
  <c r="K423" i="13"/>
  <c r="K418" i="13"/>
  <c r="K413" i="13"/>
  <c r="K396" i="13"/>
  <c r="K372" i="13"/>
  <c r="K366" i="13"/>
  <c r="K357" i="13"/>
  <c r="K346" i="13"/>
  <c r="K341" i="13"/>
  <c r="K329" i="13"/>
  <c r="K325" i="13"/>
  <c r="K207" i="13"/>
  <c r="K198" i="13"/>
  <c r="K175" i="13"/>
  <c r="K173" i="13"/>
  <c r="K171" i="13"/>
  <c r="K164" i="13"/>
  <c r="K160" i="13"/>
  <c r="K159" i="13"/>
  <c r="K157" i="13"/>
  <c r="K144" i="13"/>
  <c r="K140" i="13"/>
  <c r="K136" i="13"/>
  <c r="K129" i="13"/>
  <c r="K127" i="13"/>
  <c r="K124" i="13"/>
  <c r="K122" i="13"/>
  <c r="K119" i="13"/>
  <c r="K116" i="13"/>
  <c r="K114" i="13"/>
  <c r="K111" i="13"/>
  <c r="K106" i="13"/>
  <c r="K101" i="13"/>
  <c r="K98" i="13"/>
  <c r="K95" i="13"/>
  <c r="K93" i="13"/>
  <c r="K91" i="13"/>
  <c r="K85" i="13"/>
  <c r="K83" i="13"/>
  <c r="K79" i="13"/>
  <c r="K70" i="13"/>
  <c r="K68" i="13"/>
  <c r="K64" i="13"/>
  <c r="K62" i="13"/>
  <c r="K59" i="13"/>
  <c r="K56" i="13"/>
  <c r="K54" i="13"/>
  <c r="K52" i="13"/>
  <c r="K50" i="13"/>
  <c r="K47" i="13"/>
  <c r="K45" i="13"/>
  <c r="K42" i="13"/>
  <c r="K39" i="13"/>
  <c r="K36" i="13"/>
  <c r="K33" i="13"/>
  <c r="K18" i="13"/>
  <c r="K16" i="13"/>
  <c r="K14" i="13"/>
  <c r="K12" i="13"/>
  <c r="K300" i="13"/>
  <c r="K295" i="13"/>
  <c r="K292" i="13"/>
  <c r="K289" i="13"/>
  <c r="K287" i="13"/>
  <c r="K280" i="13"/>
  <c r="K273" i="13"/>
  <c r="K270" i="13"/>
  <c r="K437" i="13"/>
  <c r="K430" i="13"/>
  <c r="K419" i="13"/>
  <c r="K414" i="13"/>
  <c r="K401" i="13"/>
  <c r="K370" i="13"/>
  <c r="K359" i="13"/>
  <c r="K348" i="13"/>
  <c r="K345" i="13"/>
  <c r="K340" i="13"/>
  <c r="K326" i="13"/>
  <c r="K321" i="13"/>
  <c r="K314" i="13"/>
  <c r="K311" i="13"/>
  <c r="L103" i="13"/>
  <c r="L430" i="13"/>
  <c r="L176" i="13"/>
  <c r="L159" i="13"/>
  <c r="L157" i="13"/>
  <c r="L144" i="13"/>
  <c r="L56" i="13"/>
  <c r="L54" i="13"/>
  <c r="L52" i="13"/>
  <c r="L47" i="13"/>
  <c r="L45" i="13"/>
  <c r="L39" i="13"/>
  <c r="L36" i="13"/>
  <c r="L14" i="13"/>
  <c r="L291" i="13"/>
  <c r="L289" i="13"/>
  <c r="L287" i="13"/>
  <c r="L284" i="13"/>
  <c r="L292" i="13"/>
  <c r="L288" i="13"/>
  <c r="L172" i="13"/>
  <c r="L80" i="13"/>
  <c r="L55" i="13"/>
  <c r="L53" i="13"/>
  <c r="L51" i="13"/>
  <c r="L48" i="13"/>
  <c r="L46" i="13"/>
  <c r="L40" i="13"/>
  <c r="L28" i="13"/>
  <c r="L19" i="13"/>
  <c r="L15" i="13"/>
  <c r="L13" i="13"/>
  <c r="L123" i="13"/>
  <c r="L117" i="13"/>
  <c r="L115" i="13"/>
  <c r="L94" i="13"/>
  <c r="L92" i="13"/>
  <c r="L70" i="13"/>
  <c r="L64" i="13"/>
  <c r="L276" i="13"/>
  <c r="L280" i="13"/>
  <c r="L271" i="13"/>
  <c r="L326" i="13"/>
  <c r="L313" i="13"/>
  <c r="L418" i="13"/>
  <c r="L345" i="13"/>
  <c r="L340" i="13"/>
  <c r="L329" i="13"/>
  <c r="L325" i="13"/>
  <c r="L315" i="13"/>
  <c r="L124" i="13"/>
  <c r="L122" i="13"/>
  <c r="L116" i="13"/>
  <c r="L106" i="13"/>
  <c r="L101" i="13"/>
  <c r="L98" i="13"/>
  <c r="L95" i="13"/>
  <c r="L93" i="13"/>
  <c r="L85" i="13"/>
  <c r="L69" i="13"/>
  <c r="L63" i="13"/>
  <c r="E448" i="13" l="1"/>
  <c r="I446" i="13"/>
  <c r="J443" i="13" l="1"/>
  <c r="J446" i="13"/>
  <c r="J444" i="13"/>
  <c r="I444" i="13"/>
  <c r="L444" i="13" l="1"/>
  <c r="L446" i="13"/>
  <c r="I443" i="13"/>
  <c r="J400" i="13"/>
  <c r="J399" i="13"/>
  <c r="J365" i="13"/>
  <c r="L443" i="13" l="1"/>
  <c r="I365" i="13"/>
  <c r="L365" i="13" s="1"/>
  <c r="I399" i="13"/>
  <c r="L399" i="13" s="1"/>
  <c r="J422" i="13"/>
  <c r="J439" i="13"/>
  <c r="I400" i="13"/>
  <c r="L400" i="13" s="1"/>
  <c r="I439" i="13"/>
  <c r="K365" i="13" l="1"/>
  <c r="K439" i="13"/>
  <c r="K400" i="13"/>
  <c r="K399" i="13"/>
  <c r="L439" i="13"/>
  <c r="I422" i="13"/>
  <c r="L422" i="13" s="1"/>
  <c r="K422" i="13" l="1"/>
  <c r="J344" i="13" l="1"/>
  <c r="I344" i="13"/>
  <c r="L344" i="13" s="1"/>
  <c r="K344" i="13" l="1"/>
  <c r="F269" i="13" l="1"/>
  <c r="F268" i="13" s="1"/>
  <c r="E269" i="13"/>
  <c r="E131" i="13"/>
  <c r="F113" i="13"/>
  <c r="J113" i="13" s="1"/>
  <c r="J126" i="13"/>
  <c r="J120" i="13"/>
  <c r="E120" i="13"/>
  <c r="E118" i="13" s="1"/>
  <c r="F138" i="13"/>
  <c r="E138" i="13"/>
  <c r="F81" i="13"/>
  <c r="F76" i="13" s="1"/>
  <c r="E81" i="13"/>
  <c r="E76" i="13" s="1"/>
  <c r="F10" i="13"/>
  <c r="E10" i="13"/>
  <c r="E9" i="13" s="1"/>
  <c r="F67" i="13"/>
  <c r="E268" i="13" l="1"/>
  <c r="E441" i="13" s="1"/>
  <c r="J67" i="13"/>
  <c r="F66" i="13"/>
  <c r="F9" i="13" s="1"/>
  <c r="K126" i="13"/>
  <c r="K200" i="13"/>
  <c r="I81" i="13"/>
  <c r="J170" i="13"/>
  <c r="L200" i="13"/>
  <c r="I67" i="13"/>
  <c r="J82" i="13"/>
  <c r="L82" i="13" s="1"/>
  <c r="I107" i="13"/>
  <c r="L107" i="13" s="1"/>
  <c r="F137" i="13"/>
  <c r="J137" i="13" s="1"/>
  <c r="J138" i="13"/>
  <c r="D130" i="13"/>
  <c r="J131" i="13"/>
  <c r="I120" i="13"/>
  <c r="L120" i="13" s="1"/>
  <c r="I131" i="13"/>
  <c r="D105" i="13"/>
  <c r="J107" i="13"/>
  <c r="E137" i="13"/>
  <c r="E130" i="13" s="1"/>
  <c r="I138" i="13"/>
  <c r="I113" i="13"/>
  <c r="L113" i="13" s="1"/>
  <c r="F141" i="13"/>
  <c r="J141" i="13" s="1"/>
  <c r="J142" i="13"/>
  <c r="I170" i="13"/>
  <c r="F105" i="13"/>
  <c r="F118" i="13"/>
  <c r="E105" i="13"/>
  <c r="L138" i="13" l="1"/>
  <c r="L131" i="13"/>
  <c r="K107" i="13"/>
  <c r="K120" i="13"/>
  <c r="K131" i="13"/>
  <c r="K138" i="13"/>
  <c r="K82" i="13"/>
  <c r="K170" i="13"/>
  <c r="K113" i="13"/>
  <c r="K67" i="13"/>
  <c r="I105" i="13"/>
  <c r="F130" i="13"/>
  <c r="I118" i="13"/>
  <c r="I66" i="13"/>
  <c r="F75" i="13"/>
  <c r="J118" i="13"/>
  <c r="J66" i="13"/>
  <c r="I137" i="13"/>
  <c r="L137" i="13" s="1"/>
  <c r="J105" i="13"/>
  <c r="I130" i="13"/>
  <c r="J81" i="13"/>
  <c r="L81" i="13" s="1"/>
  <c r="E75" i="13"/>
  <c r="L105" i="13" l="1"/>
  <c r="K118" i="13"/>
  <c r="K81" i="13"/>
  <c r="K137" i="13"/>
  <c r="K105" i="13"/>
  <c r="K66" i="13"/>
  <c r="F146" i="13"/>
  <c r="F191" i="13" s="1"/>
  <c r="J130" i="13"/>
  <c r="L130" i="13" s="1"/>
  <c r="L118" i="13"/>
  <c r="F193" i="13" l="1"/>
  <c r="K130" i="13"/>
  <c r="J258" i="13"/>
  <c r="J343" i="13" l="1"/>
  <c r="J364" i="13" l="1"/>
  <c r="I364" i="13"/>
  <c r="L364" i="13" s="1"/>
  <c r="K364" i="13" l="1"/>
  <c r="I281" i="13"/>
  <c r="J307" i="13"/>
  <c r="I343" i="13"/>
  <c r="L343" i="13" s="1"/>
  <c r="K343" i="13" l="1"/>
  <c r="L281" i="13"/>
  <c r="K281" i="13"/>
  <c r="I307" i="13"/>
  <c r="L307" i="13" s="1"/>
  <c r="K307" i="13" l="1"/>
  <c r="J256" i="13"/>
  <c r="I254" i="13"/>
  <c r="J420" i="13"/>
  <c r="J99" i="13"/>
  <c r="D37" i="13"/>
  <c r="J37" i="13" s="1"/>
  <c r="I37" i="13"/>
  <c r="D34" i="13"/>
  <c r="J34" i="13" s="1"/>
  <c r="K37" i="13" l="1"/>
  <c r="I256" i="13"/>
  <c r="L256" i="13" s="1"/>
  <c r="L37" i="13"/>
  <c r="I32" i="13"/>
  <c r="I34" i="13"/>
  <c r="L34" i="13" s="1"/>
  <c r="I420" i="13"/>
  <c r="L420" i="13" s="1"/>
  <c r="D32" i="13"/>
  <c r="J32" i="13" s="1"/>
  <c r="K32" i="13" l="1"/>
  <c r="K256" i="13"/>
  <c r="K420" i="13"/>
  <c r="K34" i="13"/>
  <c r="L32" i="13"/>
  <c r="I387" i="13" l="1"/>
  <c r="J387" i="13"/>
  <c r="I371" i="13"/>
  <c r="J371" i="13"/>
  <c r="J349" i="13"/>
  <c r="I338" i="13"/>
  <c r="L338" i="13" s="1"/>
  <c r="J338" i="13"/>
  <c r="J327" i="13"/>
  <c r="J323" i="13"/>
  <c r="I317" i="13"/>
  <c r="J317" i="13"/>
  <c r="I298" i="13"/>
  <c r="J298" i="13"/>
  <c r="J297" i="13"/>
  <c r="I285" i="13"/>
  <c r="J285" i="13"/>
  <c r="I278" i="13"/>
  <c r="J278" i="13"/>
  <c r="I277" i="13"/>
  <c r="J277" i="13"/>
  <c r="K277" i="13" l="1"/>
  <c r="K278" i="13"/>
  <c r="K285" i="13"/>
  <c r="K298" i="13"/>
  <c r="K317" i="13"/>
  <c r="K371" i="13"/>
  <c r="K387" i="13"/>
  <c r="K338" i="13"/>
  <c r="I208" i="13"/>
  <c r="J421" i="13"/>
  <c r="I421" i="13"/>
  <c r="J253" i="13"/>
  <c r="I416" i="13"/>
  <c r="I349" i="13"/>
  <c r="L349" i="13" s="1"/>
  <c r="I342" i="13"/>
  <c r="I327" i="13"/>
  <c r="L327" i="13" s="1"/>
  <c r="J398" i="13"/>
  <c r="I363" i="13"/>
  <c r="I323" i="13"/>
  <c r="L323" i="13" s="1"/>
  <c r="I297" i="13"/>
  <c r="L297" i="13" s="1"/>
  <c r="I301" i="13"/>
  <c r="I369" i="13"/>
  <c r="I368" i="13"/>
  <c r="L368" i="13" s="1"/>
  <c r="J369" i="13"/>
  <c r="J368" i="13"/>
  <c r="L277" i="13"/>
  <c r="L278" i="13"/>
  <c r="L285" i="13"/>
  <c r="L298" i="13"/>
  <c r="L387" i="13"/>
  <c r="I258" i="13"/>
  <c r="L258" i="13" s="1"/>
  <c r="J299" i="13"/>
  <c r="J301" i="13"/>
  <c r="I333" i="13"/>
  <c r="I335" i="13"/>
  <c r="J361" i="13"/>
  <c r="J363" i="13"/>
  <c r="L317" i="13"/>
  <c r="D333" i="13"/>
  <c r="J333" i="13" s="1"/>
  <c r="J335" i="13"/>
  <c r="I361" i="13"/>
  <c r="J294" i="13"/>
  <c r="J342" i="13"/>
  <c r="L369" i="13" l="1"/>
  <c r="L333" i="13"/>
  <c r="L363" i="13"/>
  <c r="L361" i="13"/>
  <c r="J269" i="13"/>
  <c r="K363" i="13"/>
  <c r="K368" i="13"/>
  <c r="K369" i="13"/>
  <c r="K335" i="13"/>
  <c r="K361" i="13"/>
  <c r="K349" i="13"/>
  <c r="K327" i="13"/>
  <c r="K258" i="13"/>
  <c r="K323" i="13"/>
  <c r="K342" i="13"/>
  <c r="K333" i="13"/>
  <c r="K301" i="13"/>
  <c r="K416" i="13"/>
  <c r="K421" i="13"/>
  <c r="K297" i="13"/>
  <c r="L416" i="13"/>
  <c r="I415" i="13"/>
  <c r="J255" i="13"/>
  <c r="I339" i="13"/>
  <c r="L301" i="13"/>
  <c r="L342" i="13"/>
  <c r="J358" i="13"/>
  <c r="I275" i="13"/>
  <c r="J397" i="13"/>
  <c r="I336" i="13"/>
  <c r="J275" i="13"/>
  <c r="I379" i="13"/>
  <c r="I294" i="13"/>
  <c r="I397" i="13"/>
  <c r="I398" i="13"/>
  <c r="L398" i="13" s="1"/>
  <c r="J379" i="13"/>
  <c r="L421" i="13"/>
  <c r="I269" i="13"/>
  <c r="I255" i="13"/>
  <c r="I299" i="13"/>
  <c r="L299" i="13" s="1"/>
  <c r="J254" i="13"/>
  <c r="J339" i="13"/>
  <c r="L335" i="13"/>
  <c r="I312" i="13"/>
  <c r="I253" i="13"/>
  <c r="L253" i="13" s="1"/>
  <c r="I268" i="13"/>
  <c r="J268" i="13" l="1"/>
  <c r="L268" i="13" s="1"/>
  <c r="K275" i="13"/>
  <c r="K339" i="13"/>
  <c r="K379" i="13"/>
  <c r="K299" i="13"/>
  <c r="L254" i="13"/>
  <c r="K254" i="13"/>
  <c r="K253" i="13"/>
  <c r="K397" i="13"/>
  <c r="K255" i="13"/>
  <c r="K398" i="13"/>
  <c r="K269" i="13"/>
  <c r="K294" i="13"/>
  <c r="L339" i="13"/>
  <c r="J252" i="13"/>
  <c r="L255" i="13"/>
  <c r="L397" i="13"/>
  <c r="I358" i="13"/>
  <c r="J336" i="13"/>
  <c r="L379" i="13"/>
  <c r="I252" i="13"/>
  <c r="K268" i="13" l="1"/>
  <c r="L336" i="13"/>
  <c r="K336" i="13"/>
  <c r="K252" i="13"/>
  <c r="K358" i="13"/>
  <c r="L252" i="13"/>
  <c r="I61" i="13" l="1"/>
  <c r="D49" i="13" l="1"/>
  <c r="I25" i="13" l="1"/>
  <c r="I20" i="13"/>
  <c r="D43" i="13"/>
  <c r="J49" i="13"/>
  <c r="J43" i="13" l="1"/>
  <c r="I99" i="13"/>
  <c r="L99" i="13" l="1"/>
  <c r="K99" i="13"/>
  <c r="D61" i="13"/>
  <c r="J61" i="13" l="1"/>
  <c r="L61" i="13" s="1"/>
  <c r="K61" i="13" l="1"/>
  <c r="J449" i="13"/>
  <c r="I96" i="13" l="1"/>
  <c r="D96" i="13"/>
  <c r="J96" i="13" s="1"/>
  <c r="D90" i="13"/>
  <c r="D77" i="13"/>
  <c r="K96" i="13" l="1"/>
  <c r="J25" i="13"/>
  <c r="I90" i="13"/>
  <c r="J90" i="13"/>
  <c r="K90" i="13" s="1"/>
  <c r="D89" i="13"/>
  <c r="D76" i="13"/>
  <c r="J77" i="13"/>
  <c r="I76" i="13"/>
  <c r="I77" i="13"/>
  <c r="L96" i="13"/>
  <c r="J76" i="13" l="1"/>
  <c r="L76" i="13" s="1"/>
  <c r="D75" i="13"/>
  <c r="J75" i="13" s="1"/>
  <c r="L90" i="13"/>
  <c r="K77" i="13"/>
  <c r="L25" i="13"/>
  <c r="K25" i="13"/>
  <c r="J20" i="13"/>
  <c r="I89" i="13"/>
  <c r="J89" i="13"/>
  <c r="K76" i="13" l="1"/>
  <c r="K89" i="13"/>
  <c r="L20" i="13"/>
  <c r="K20" i="13"/>
  <c r="L89" i="13"/>
  <c r="I75" i="13"/>
  <c r="L75" i="13" s="1"/>
  <c r="D57" i="13"/>
  <c r="D41" i="13" s="1"/>
  <c r="I57" i="13"/>
  <c r="I17" i="13"/>
  <c r="D17" i="13"/>
  <c r="J17" i="13" s="1"/>
  <c r="K17" i="13" l="1"/>
  <c r="K75" i="13"/>
  <c r="L17" i="13"/>
  <c r="J57" i="13"/>
  <c r="J41" i="13" l="1"/>
  <c r="K57" i="13"/>
  <c r="I449" i="13" l="1"/>
  <c r="K449" i="13" l="1"/>
  <c r="I49" i="13"/>
  <c r="L49" i="13" l="1"/>
  <c r="K49" i="13"/>
  <c r="I43" i="13"/>
  <c r="I41" i="13"/>
  <c r="I11" i="13"/>
  <c r="D11" i="13"/>
  <c r="J11" i="13" s="1"/>
  <c r="K11" i="13" l="1"/>
  <c r="L41" i="13"/>
  <c r="K41" i="13"/>
  <c r="L43" i="13"/>
  <c r="K43" i="13"/>
  <c r="L11" i="13"/>
  <c r="D10" i="13"/>
  <c r="D9" i="13" s="1"/>
  <c r="D146" i="13" l="1"/>
  <c r="D191" i="13" s="1"/>
  <c r="I10" i="13"/>
  <c r="I9" i="13"/>
  <c r="J10" i="13"/>
  <c r="D193" i="13" l="1"/>
  <c r="J193" i="13" s="1"/>
  <c r="L10" i="13"/>
  <c r="K10" i="13"/>
  <c r="J146" i="13"/>
  <c r="J9" i="13"/>
  <c r="L9" i="13" l="1"/>
  <c r="K9" i="13"/>
  <c r="J191" i="13" l="1"/>
  <c r="I448" i="13" l="1"/>
  <c r="D448" i="13"/>
  <c r="J448" i="13" s="1"/>
  <c r="K448" i="13" l="1"/>
  <c r="J415" i="13"/>
  <c r="L415" i="13" l="1"/>
  <c r="K415" i="13"/>
  <c r="D322" i="13"/>
  <c r="I332" i="13" l="1"/>
  <c r="I330" i="13"/>
  <c r="I322" i="13" l="1"/>
  <c r="I441" i="13" l="1"/>
  <c r="J332" i="13"/>
  <c r="F322" i="13"/>
  <c r="F441" i="13" s="1"/>
  <c r="L332" i="13" l="1"/>
  <c r="K332" i="13"/>
  <c r="J322" i="13"/>
  <c r="J330" i="13"/>
  <c r="L330" i="13" l="1"/>
  <c r="K330" i="13"/>
  <c r="L322" i="13"/>
  <c r="K322" i="13"/>
  <c r="D441" i="13"/>
  <c r="J208" i="13" l="1"/>
  <c r="L208" i="13" l="1"/>
  <c r="K208" i="13"/>
  <c r="J316" i="13"/>
  <c r="L316" i="13" l="1"/>
  <c r="K316" i="13"/>
  <c r="J312" i="13"/>
  <c r="L312" i="13" l="1"/>
  <c r="K312" i="13"/>
  <c r="J441" i="13"/>
  <c r="I142" i="13"/>
  <c r="E141" i="13"/>
  <c r="E146" i="13"/>
  <c r="E191" i="13" s="1"/>
  <c r="L441" i="13" l="1"/>
  <c r="E193" i="13"/>
  <c r="I193" i="13" s="1"/>
  <c r="L142" i="13"/>
  <c r="K142" i="13"/>
  <c r="K441" i="13"/>
  <c r="I146" i="13"/>
  <c r="I141" i="13"/>
  <c r="K193" i="13" l="1"/>
  <c r="L193" i="13"/>
  <c r="L141" i="13"/>
  <c r="K141" i="13"/>
  <c r="L146" i="13"/>
  <c r="K146" i="13"/>
  <c r="I191" i="13"/>
  <c r="L191" i="13" l="1"/>
  <c r="K191" i="13"/>
</calcChain>
</file>

<file path=xl/sharedStrings.xml><?xml version="1.0" encoding="utf-8"?>
<sst xmlns="http://schemas.openxmlformats.org/spreadsheetml/2006/main" count="855" uniqueCount="742">
  <si>
    <t>Дефіцит   (-)  / профіцит (+)</t>
  </si>
  <si>
    <t>Компенсаційні виплати на пільговий проїзд електротранспортом окремим категоріям громадян</t>
  </si>
  <si>
    <t>Інші заходи у сфері електротранспорту</t>
  </si>
  <si>
    <t xml:space="preserve">Цільові фонди, утворені органами місцевого самоврядування </t>
  </si>
  <si>
    <t>Адміністративні штрафи та інші санкції</t>
  </si>
  <si>
    <t>в тому числі:</t>
  </si>
  <si>
    <t>Загальний фонд</t>
  </si>
  <si>
    <t>Державне управління</t>
  </si>
  <si>
    <t>2</t>
  </si>
  <si>
    <t>3</t>
  </si>
  <si>
    <t>4</t>
  </si>
  <si>
    <t>Інші розрахунки</t>
  </si>
  <si>
    <t>Спеціальний фонд</t>
  </si>
  <si>
    <t xml:space="preserve"> </t>
  </si>
  <si>
    <t>Державне мито</t>
  </si>
  <si>
    <t>з них:</t>
  </si>
  <si>
    <t>1</t>
  </si>
  <si>
    <t>Зміни обсягів депозитів і цінних паперів, що використовуються для управління ліквідністю</t>
  </si>
  <si>
    <t>Компенсаційні виплати на пільговий проїзд автомобільним транспортом окремим категоріям громадян</t>
  </si>
  <si>
    <t>На початок періоду</t>
  </si>
  <si>
    <t>На кінець періоду</t>
  </si>
  <si>
    <t>Інші надходження</t>
  </si>
  <si>
    <t>тис. грн.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</si>
  <si>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</si>
  <si>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</si>
  <si>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</si>
  <si>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</si>
  <si>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ВИДАТКИ</t>
  </si>
  <si>
    <t>Освіта</t>
  </si>
  <si>
    <t>Охорона здоров'я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</si>
  <si>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</si>
  <si>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</si>
  <si>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</si>
  <si>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</si>
  <si>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</si>
  <si>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</si>
  <si>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</si>
  <si>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</si>
  <si>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</si>
  <si>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</si>
  <si>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</si>
  <si>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 xml:space="preserve">Інші субвенції 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</si>
  <si>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</si>
  <si>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</si>
  <si>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</si>
  <si>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</si>
  <si>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</si>
  <si>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</si>
  <si>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</si>
  <si>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</si>
  <si>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</si>
  <si>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</si>
  <si>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Кошти від відчуження майна, що перебуває в комунальній власності</t>
  </si>
  <si>
    <t>Кошти від продажу землі</t>
  </si>
  <si>
    <t>Власні надходження бюджетних установ</t>
  </si>
  <si>
    <t>Кошти, що передаються із загального фонду бюджету до бюджету розвитку (спеціального фонду)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</si>
  <si>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</si>
  <si>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 xml:space="preserve">Інші джерела власних надходжень бюджетних установ      </t>
  </si>
  <si>
    <t>Податок на прибуток підприємств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</si>
  <si>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</si>
  <si>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</si>
  <si>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</si>
  <si>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</si>
  <si>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Надходження коштів пайової участі у розвитку інфраструктури населеного пункту</t>
  </si>
  <si>
    <t>Частина чистого прибутку (доходу) комунальних унітарних підприємств та їх об’єднань, що вилучається до відповідного місцевого бюджету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</si>
  <si>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</si>
  <si>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</si>
  <si>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Податок та збір на доходи фізичних осіб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</si>
  <si>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</si>
  <si>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</si>
  <si>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</si>
  <si>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</si>
  <si>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</si>
  <si>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</si>
  <si>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</si>
  <si>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</si>
  <si>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</si>
  <si>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</si>
  <si>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Плата за надання інших адміністративних послуг</t>
  </si>
  <si>
    <t xml:space="preserve">Державне мито, не віднесене до інших категорій         </t>
  </si>
  <si>
    <t xml:space="preserve">Надходження коштів від Державного фонду дорогоцінних   металів і дорогоцінного каміння </t>
  </si>
  <si>
    <t xml:space="preserve">Доходи від операцій з кредитування та надання гарантій </t>
  </si>
  <si>
    <t>Плата за землю</t>
  </si>
  <si>
    <t>ДОХОДИ</t>
  </si>
  <si>
    <t xml:space="preserve">Відсотки за користування довгостроковим кредитом, що   надається з місцевих бюджетів молодим сім'ям та одиноким молодим громадянам на будівництво  (реконструкцію) та придбання житла </t>
  </si>
  <si>
    <t>Плата за розміщення тимчасово вільних коштів місцевих бюджетів</t>
  </si>
  <si>
    <t>Повернення бюджетних коштів з депозитів</t>
  </si>
  <si>
    <t>Розміщення бюджетних коштів на депозитах</t>
  </si>
  <si>
    <t>Єдиний податок з сільськогосподарських товаровиробників, у яких частка сільськогосподарського товаровиробництва за попередній (звітний) рік дорівнює або перевищує 75 відсотків</t>
  </si>
  <si>
    <t>Благодійні внески, гранти та дарунки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</si>
  <si>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 тому числі заходів з відчуження для суспільних потреб земельних ділянок та розміщених на них інших об'єктів нерухомого майна, що перебувають у  приватній власності фізичних або юридичних осіб </t>
  </si>
  <si>
    <t>Рентна плата за користування надрами для видобування корисних копалин місцевого значення</t>
  </si>
  <si>
    <t>Внутрішні податки на товари і послуги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</si>
  <si>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</si>
  <si>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</si>
  <si>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</si>
  <si>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</si>
  <si>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</si>
  <si>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коштів від відшкодування втрат сільськогосподарського і лісогосподарського виробництва</t>
  </si>
  <si>
    <t>Плата за надання  адміністративних послуг</t>
  </si>
  <si>
    <t>Багатопрофільна стаціонарна медична допомога населенню</t>
  </si>
  <si>
    <t xml:space="preserve"> в тому числі:</t>
  </si>
  <si>
    <t>Лікарсько-акушерська допомога  вагітним, породіллям та новонародженим</t>
  </si>
  <si>
    <t>Первинна медична допомога населенню</t>
  </si>
  <si>
    <t>Пільгове медичне обслуговування осіб, які постраждали внаслідок Чорнобильської катастрофи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</si>
  <si>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</si>
  <si>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</si>
  <si>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</si>
  <si>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</si>
  <si>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Заходи державної політики з питань сім'ї</t>
  </si>
  <si>
    <t>Реалізація державної політики у молодіжній сфері</t>
  </si>
  <si>
    <t>Утримання клубів для підлітків за місцем проживання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</si>
  <si>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</si>
  <si>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</si>
  <si>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Соціальний захист ветеранів війни та праці</t>
  </si>
  <si>
    <t>Проведення спортивної роботи в регіоні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</si>
  <si>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</si>
  <si>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</si>
  <si>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</si>
  <si>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Розвиток дитячо-юнацького та резервного спорту</t>
  </si>
  <si>
    <t>Підтримка і розвиток спортивної інфраструктури</t>
  </si>
  <si>
    <t>Інші заходи з розвитку фізичної культури та спорту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</si>
  <si>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</si>
  <si>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</si>
  <si>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централізованої бухгалтерії</t>
  </si>
  <si>
    <t>Реверсна дотація </t>
  </si>
  <si>
    <t>Внески до статутного капіталу суб’єктів господарювання</t>
  </si>
  <si>
    <t>Інші заходи, пов'язані з економічною діяльністю</t>
  </si>
  <si>
    <t>Цільові фонди</t>
  </si>
  <si>
    <t>Пальне</t>
  </si>
  <si>
    <t>Державне мито, пов"язане з видачею та оформленням закордонних паспортів (посвідок) та паспортів громадян України</t>
  </si>
  <si>
    <t xml:space="preserve"> -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</si>
  <si>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Код доходів та КПКВК</t>
  </si>
  <si>
    <t>Найменування</t>
  </si>
  <si>
    <t>Разом</t>
  </si>
  <si>
    <t>8</t>
  </si>
  <si>
    <t>9</t>
  </si>
  <si>
    <t>10</t>
  </si>
  <si>
    <t>11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</si>
  <si>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</si>
  <si>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</si>
  <si>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</si>
  <si>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</si>
  <si>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</si>
  <si>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11010100</t>
  </si>
  <si>
    <t>11010200</t>
  </si>
  <si>
    <t>11010400</t>
  </si>
  <si>
    <t>11010500</t>
  </si>
  <si>
    <t>11020000</t>
  </si>
  <si>
    <t>11020200</t>
  </si>
  <si>
    <t>13000000</t>
  </si>
  <si>
    <t xml:space="preserve">Рентна плата та плата за використання інших природних ресурсів </t>
  </si>
  <si>
    <t>13030000</t>
  </si>
  <si>
    <t>13030200</t>
  </si>
  <si>
    <t>14000000</t>
  </si>
  <si>
    <t>14021900</t>
  </si>
  <si>
    <t>14020000</t>
  </si>
  <si>
    <t xml:space="preserve">Акцизний податок з вироблених в Україні підакцизних товарів (продукції) </t>
  </si>
  <si>
    <t xml:space="preserve">Акцизний податок з ввезених на митну територію України підакцизних товарів (продукції) </t>
  </si>
  <si>
    <t>14030000</t>
  </si>
  <si>
    <t>18000000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</si>
  <si>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</si>
  <si>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</si>
  <si>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</si>
  <si>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</si>
  <si>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</si>
  <si>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</si>
  <si>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</si>
  <si>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</si>
  <si>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</si>
  <si>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18011000</t>
  </si>
  <si>
    <t>18011100</t>
  </si>
  <si>
    <t>18030000</t>
  </si>
  <si>
    <t>18030100</t>
  </si>
  <si>
    <t>18030200</t>
  </si>
  <si>
    <t>18050000</t>
  </si>
  <si>
    <t>18050300</t>
  </si>
  <si>
    <t>18050400</t>
  </si>
  <si>
    <t>18050500</t>
  </si>
  <si>
    <t>Інші податки і збори</t>
  </si>
  <si>
    <t>19000000</t>
  </si>
  <si>
    <t>19010000</t>
  </si>
  <si>
    <t>19010100</t>
  </si>
  <si>
    <t>19010200</t>
  </si>
  <si>
    <t>19010300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</si>
  <si>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</si>
  <si>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</si>
  <si>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</si>
  <si>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</si>
  <si>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</si>
  <si>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21010300</t>
  </si>
  <si>
    <t>21050000</t>
  </si>
  <si>
    <t>21080000</t>
  </si>
  <si>
    <t>21080500</t>
  </si>
  <si>
    <t>21080900</t>
  </si>
  <si>
    <t>21081100</t>
  </si>
  <si>
    <t>21081500</t>
  </si>
  <si>
    <t>22000000</t>
  </si>
  <si>
    <t>Адміністративні збори та платежі, доходи від  некомерційної господарської діяльності</t>
  </si>
  <si>
    <t>22010000</t>
  </si>
  <si>
    <t>22010300</t>
  </si>
  <si>
    <t>22012500</t>
  </si>
  <si>
    <t>22012600</t>
  </si>
  <si>
    <t>22012900</t>
  </si>
  <si>
    <t>22080000</t>
  </si>
  <si>
    <t>22080400</t>
  </si>
  <si>
    <t>22090000</t>
  </si>
  <si>
    <t>22090100</t>
  </si>
  <si>
    <t>22090200</t>
  </si>
  <si>
    <t>22090400</t>
  </si>
  <si>
    <t>Інші  неподаткові  надходження</t>
  </si>
  <si>
    <t>24000000</t>
  </si>
  <si>
    <t>24030000</t>
  </si>
  <si>
    <t>24060000</t>
  </si>
  <si>
    <t xml:space="preserve">Інші  надходження  </t>
  </si>
  <si>
    <t>24060300</t>
  </si>
  <si>
    <t>24062100</t>
  </si>
  <si>
    <t>24062200</t>
  </si>
  <si>
    <t>31020000</t>
  </si>
  <si>
    <t>31000000</t>
  </si>
  <si>
    <t>Доходи від операцій з капіталом</t>
  </si>
  <si>
    <t>Надходження від продажу основного капіталу</t>
  </si>
  <si>
    <t>30000000</t>
  </si>
  <si>
    <t>31030000</t>
  </si>
  <si>
    <t>33010000</t>
  </si>
  <si>
    <t>33010100</t>
  </si>
  <si>
    <t>33000000</t>
  </si>
  <si>
    <t>Кошти від продажу землі і нематеріальних активів</t>
  </si>
  <si>
    <t>25000000</t>
  </si>
  <si>
    <t>25010000</t>
  </si>
  <si>
    <t>25010100</t>
  </si>
  <si>
    <t>25010200</t>
  </si>
  <si>
    <t>25010300</t>
  </si>
  <si>
    <t>25010400</t>
  </si>
  <si>
    <t>25020000</t>
  </si>
  <si>
    <t>25020100</t>
  </si>
  <si>
    <t>25020200</t>
  </si>
  <si>
    <t>24110000</t>
  </si>
  <si>
    <t>24110700</t>
  </si>
  <si>
    <t>24110900</t>
  </si>
  <si>
    <t>24170000</t>
  </si>
  <si>
    <t>50110000</t>
  </si>
  <si>
    <t>50000000</t>
  </si>
  <si>
    <t>21110000</t>
  </si>
  <si>
    <t>41033900</t>
  </si>
  <si>
    <t>41034200</t>
  </si>
  <si>
    <t>41034900</t>
  </si>
  <si>
    <t>0100</t>
  </si>
  <si>
    <t>0180</t>
  </si>
  <si>
    <t>1000</t>
  </si>
  <si>
    <t>1010</t>
  </si>
  <si>
    <t>1020</t>
  </si>
  <si>
    <t>1090</t>
  </si>
  <si>
    <t>2000</t>
  </si>
  <si>
    <t>2010</t>
  </si>
  <si>
    <t>2140</t>
  </si>
  <si>
    <t>3000</t>
  </si>
  <si>
    <t>3030</t>
  </si>
  <si>
    <t>3031</t>
  </si>
  <si>
    <t>3050</t>
  </si>
  <si>
    <t>3090</t>
  </si>
  <si>
    <t>3100</t>
  </si>
  <si>
    <t>3104</t>
  </si>
  <si>
    <t>3110</t>
  </si>
  <si>
    <t>3112</t>
  </si>
  <si>
    <t>3130</t>
  </si>
  <si>
    <t>3132</t>
  </si>
  <si>
    <t>3140</t>
  </si>
  <si>
    <t>3160</t>
  </si>
  <si>
    <t>3180</t>
  </si>
  <si>
    <t>3190</t>
  </si>
  <si>
    <t>4000</t>
  </si>
  <si>
    <t>4030</t>
  </si>
  <si>
    <t>4060</t>
  </si>
  <si>
    <t>4070</t>
  </si>
  <si>
    <t>5000</t>
  </si>
  <si>
    <t>5010</t>
  </si>
  <si>
    <t>5011</t>
  </si>
  <si>
    <t>5012</t>
  </si>
  <si>
    <t>5020</t>
  </si>
  <si>
    <t>5022</t>
  </si>
  <si>
    <t>5030</t>
  </si>
  <si>
    <t>5031</t>
  </si>
  <si>
    <t>5040</t>
  </si>
  <si>
    <t>5041</t>
  </si>
  <si>
    <t>5060</t>
  </si>
  <si>
    <t>5061</t>
  </si>
  <si>
    <t>5062</t>
  </si>
  <si>
    <t>5063</t>
  </si>
  <si>
    <t>6000</t>
  </si>
  <si>
    <t>6010</t>
  </si>
  <si>
    <t>6020</t>
  </si>
  <si>
    <t>7300</t>
  </si>
  <si>
    <t>7310</t>
  </si>
  <si>
    <t>8100</t>
  </si>
  <si>
    <t>8120</t>
  </si>
  <si>
    <t>Ліквідація іншого забруднення навколишнього природного середовища</t>
  </si>
  <si>
    <t>9100</t>
  </si>
  <si>
    <t>9110</t>
  </si>
  <si>
    <t xml:space="preserve">РАЗОМ ВИДАТКИ </t>
  </si>
  <si>
    <t xml:space="preserve">Кредитування </t>
  </si>
  <si>
    <t>Фінансування</t>
  </si>
  <si>
    <t>14031900</t>
  </si>
  <si>
    <t>14040000</t>
  </si>
  <si>
    <t>41034500</t>
  </si>
  <si>
    <t>22130000</t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</si>
  <si>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</si>
  <si>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>7400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</si>
  <si>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</si>
  <si>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</si>
  <si>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Бюджет розвитку</t>
  </si>
  <si>
    <t>5</t>
  </si>
  <si>
    <t>6</t>
  </si>
  <si>
    <t>7</t>
  </si>
  <si>
    <t>3240</t>
  </si>
  <si>
    <t>Сума наданих місцевих гарантій  протягом року</t>
  </si>
  <si>
    <t>ІНФОРМАЦІЯ</t>
  </si>
  <si>
    <t>6030</t>
  </si>
  <si>
    <t>Обсяг боргу  на кінець року</t>
  </si>
  <si>
    <t>Власні і закріплені доходи</t>
  </si>
  <si>
    <t>Офіційні трансферти</t>
  </si>
  <si>
    <t xml:space="preserve">   з них:</t>
  </si>
  <si>
    <t xml:space="preserve">   дотації</t>
  </si>
  <si>
    <t>19090000</t>
  </si>
  <si>
    <t>Податки та збори, не віднесені до інших категорій</t>
  </si>
  <si>
    <t>21081700</t>
  </si>
  <si>
    <t>Плата за встановлення земельного сервітуту</t>
  </si>
  <si>
    <t>41030000</t>
  </si>
  <si>
    <t>Субвенції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</si>
  <si>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</si>
  <si>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</si>
  <si>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</si>
  <si>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</si>
  <si>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</si>
  <si>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</si>
  <si>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41050400</t>
  </si>
  <si>
    <t>41050500</t>
  </si>
  <si>
    <t>41050600</t>
  </si>
  <si>
    <t>41050900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</si>
  <si>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</si>
  <si>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</si>
  <si>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</si>
  <si>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</si>
  <si>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</si>
  <si>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</si>
  <si>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 xml:space="preserve"> -  субвенція з обласного бюджету на пільгове медичне обслуговування  громадян, які постраждали внаслідок Чорнобильської катастрофи</t>
  </si>
  <si>
    <t>40000000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</si>
  <si>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</si>
  <si>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 - інші надходження</t>
  </si>
  <si>
    <t>Субвенція з державного бюджету місцевим бюджетам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</si>
  <si>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>41051100</t>
  </si>
  <si>
    <t>Інша діяльність у сфері державного управління</t>
  </si>
  <si>
    <t>Надання дошкільної освіти</t>
  </si>
  <si>
    <t>1150</t>
  </si>
  <si>
    <t>1160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</si>
  <si>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</si>
  <si>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</si>
  <si>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</si>
  <si>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2030</t>
  </si>
  <si>
    <t>2100</t>
  </si>
  <si>
    <t>Стоматологічна допомога населенню</t>
  </si>
  <si>
    <t>2110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</si>
  <si>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</si>
  <si>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</si>
  <si>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Програми і централізовані заходи у галузі охорони здоров’я</t>
  </si>
  <si>
    <t>2144</t>
  </si>
  <si>
    <t>Централізовані заходи з лікування хворих на цукровий та нецукровий діабет</t>
  </si>
  <si>
    <t>2150</t>
  </si>
  <si>
    <t>Інші програми, заклади та заходи у сфері охорони здоров’я</t>
  </si>
  <si>
    <t>2151</t>
  </si>
  <si>
    <t>Забезпечення діяльності інших закладів у сфері охорони здоров’я</t>
  </si>
  <si>
    <t>2152</t>
  </si>
  <si>
    <t>Інші програми та заходи у сфері охорони здоров’я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</si>
  <si>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</si>
  <si>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</si>
  <si>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3033</t>
  </si>
  <si>
    <t>3036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</si>
  <si>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</si>
  <si>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</si>
  <si>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3120</t>
  </si>
  <si>
    <t>3121</t>
  </si>
  <si>
    <t>3123</t>
  </si>
  <si>
    <t>3133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</si>
  <si>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</si>
  <si>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</si>
  <si>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</si>
  <si>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</si>
  <si>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</si>
  <si>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</si>
  <si>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</si>
  <si>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</si>
  <si>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</si>
  <si>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</si>
  <si>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3222</t>
  </si>
  <si>
    <t>3223</t>
  </si>
  <si>
    <t>Інші заклади та заходи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</si>
  <si>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</si>
  <si>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</si>
  <si>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</si>
  <si>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</si>
  <si>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</si>
  <si>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</si>
  <si>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</si>
  <si>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</si>
  <si>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 xml:space="preserve">Фінансова підтримка кінематографії </t>
  </si>
  <si>
    <t>4080</t>
  </si>
  <si>
    <t>Інші заклади та заходи в галузі культури і мистецтва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</si>
  <si>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</si>
  <si>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</si>
  <si>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</si>
  <si>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</si>
  <si>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Здійснення фізкультурно-спортивної та реабілітаційної роботи серед осіб з інвалідністю</t>
  </si>
  <si>
    <t>Проведення навчально-тренувальних зборів і змагань та заходів зі спорту осіб з інвалідністю</t>
  </si>
  <si>
    <t>Утримання та ефективна експлуатація об’єктів житлово-комунального господарства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</si>
  <si>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</si>
  <si>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</si>
  <si>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</si>
  <si>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</si>
  <si>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6017</t>
  </si>
  <si>
    <t xml:space="preserve">Інша діяльність, пов’язана з експлуатацією об’єктів житлово-комунального господарства 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</si>
  <si>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</si>
  <si>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</si>
  <si>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6080</t>
  </si>
  <si>
    <t>Реалізація державних та місцевих житлових програм</t>
  </si>
  <si>
    <t>6083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</si>
  <si>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</si>
  <si>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</si>
  <si>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</si>
  <si>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</si>
  <si>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7130</t>
  </si>
  <si>
    <t>Здійснення  заходів із землеустрою</t>
  </si>
  <si>
    <t>Будівництво та регіональний розвиток</t>
  </si>
  <si>
    <t>Будівництво об'єктів житлово-комунального господарства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</si>
  <si>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</si>
  <si>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</si>
  <si>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</si>
  <si>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</si>
  <si>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</si>
  <si>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</si>
  <si>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7325</t>
  </si>
  <si>
    <t>Будівництво споруд, установ та закладів фізичної культури і спорту</t>
  </si>
  <si>
    <t>7330</t>
  </si>
  <si>
    <t>7340</t>
  </si>
  <si>
    <t>Проектування, реставрація та охорона пам'яток архітектури</t>
  </si>
  <si>
    <t>7350</t>
  </si>
  <si>
    <t>Розроблення схем планування та забудови територій (містобудівної документації)</t>
  </si>
  <si>
    <t>7360</t>
  </si>
  <si>
    <t>Виконання інвестиційних проектів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</si>
  <si>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</si>
  <si>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</si>
  <si>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</si>
  <si>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</si>
  <si>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7365</t>
  </si>
  <si>
    <t>Виконання інвестиційних проектів в рамках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</si>
  <si>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7370</t>
  </si>
  <si>
    <t>Реалізація інших заходів щодо соціально-економічного розвитку територій</t>
  </si>
  <si>
    <t>Транспорт та транспортна інфраструктура, дорожнє господарство</t>
  </si>
  <si>
    <t>7410</t>
  </si>
  <si>
    <t>Забезпечення надання послуг з перевезення пасажирів автомобільним транспортом</t>
  </si>
  <si>
    <t>7413</t>
  </si>
  <si>
    <t>Інші заходи у сфері автотранспорту</t>
  </si>
  <si>
    <t>7420</t>
  </si>
  <si>
    <t>Забезпечення надання послуг з перевезення пасажирів електротранспортом</t>
  </si>
  <si>
    <t>7426</t>
  </si>
  <si>
    <t>7430</t>
  </si>
  <si>
    <t>Утримання та розвиток місцевих аеропортів</t>
  </si>
  <si>
    <t>7450</t>
  </si>
  <si>
    <t xml:space="preserve">Інша діяльність у сфері транспорту 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</si>
  <si>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</si>
  <si>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</si>
  <si>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</si>
  <si>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</si>
  <si>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7600</t>
  </si>
  <si>
    <t>Інші програми та заходи, пов'язані з економічною діяльністю</t>
  </si>
  <si>
    <t>7610</t>
  </si>
  <si>
    <t>Сприяння розвитку малого та середнього підприємництва</t>
  </si>
  <si>
    <t>7620</t>
  </si>
  <si>
    <t>Розвиток готельного господарства та туризму</t>
  </si>
  <si>
    <t>7622</t>
  </si>
  <si>
    <t>Реалізація програм і заходів в галузі туризму та курортів</t>
  </si>
  <si>
    <t>7650</t>
  </si>
  <si>
    <t>Проведення експертної  грошової  оцінки 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</si>
  <si>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</si>
  <si>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</si>
  <si>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</si>
  <si>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7680</t>
  </si>
  <si>
    <t>Членські внески до асоціацій органів місцевого самоврядування</t>
  </si>
  <si>
    <t>7690</t>
  </si>
  <si>
    <t>Інша економічна діяльність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</si>
  <si>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</si>
  <si>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</si>
  <si>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7692</t>
  </si>
  <si>
    <t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t>
  </si>
  <si>
    <t>7693</t>
  </si>
  <si>
    <t>Захист населення і територій від надзвичайних ситуацій техногенного та природного характеру</t>
  </si>
  <si>
    <t>8110</t>
  </si>
  <si>
    <t>Заходи із запобігання та ліквідації надзвичайних ситуацій та наслідків стихійного лиха</t>
  </si>
  <si>
    <t>Заходи з організації рятування на водах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</si>
  <si>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</si>
  <si>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</si>
  <si>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</si>
  <si>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</si>
  <si>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8300</t>
  </si>
  <si>
    <t xml:space="preserve">Охорона навколишнього природного середовища </t>
  </si>
  <si>
    <t>8310</t>
  </si>
  <si>
    <t>Запобігання та ліквідація забруднення навколишнього природного середовища</t>
  </si>
  <si>
    <t>8313</t>
  </si>
  <si>
    <t>8330</t>
  </si>
  <si>
    <t xml:space="preserve">Інша діяльність у сфері екології та охорони природних ресурсів </t>
  </si>
  <si>
    <t>8400</t>
  </si>
  <si>
    <t>Засоби масової інформації</t>
  </si>
  <si>
    <t>8410</t>
  </si>
  <si>
    <t>Фінансова підтримка засобів масової інформації</t>
  </si>
  <si>
    <t>Дотації з місцевого бюджету іншим бюджетам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</si>
  <si>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</si>
  <si>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</si>
  <si>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9770</t>
  </si>
  <si>
    <t>Інші субвенції з місцевого бюджету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</si>
  <si>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</si>
  <si>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</si>
  <si>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8820</t>
  </si>
  <si>
    <t>8822</t>
  </si>
  <si>
    <t>Повернення кредиту</t>
  </si>
  <si>
    <t>більше в 2,3 раза</t>
  </si>
  <si>
    <t xml:space="preserve">   субвенції</t>
  </si>
  <si>
    <t>41053900</t>
  </si>
  <si>
    <t>13030100</t>
  </si>
  <si>
    <t>Податки та збори, не віднесені до інших категорій, та кошти, що передаються (отримуються) відповідно до бюджетного законодавства</t>
  </si>
  <si>
    <t>19090500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</si>
  <si>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</si>
  <si>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</si>
  <si>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</si>
  <si>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</si>
  <si>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</si>
  <si>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</si>
  <si>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-  субвенція з обласного бюджету на компенсаційні виплати особам з інвалідністю на бензин (пальне), ремонт, техобслуговування автотранспорту та транспортне обслуговування, а також на встановлення телефонів особам з інвалідністю І та ІІ груп</t>
  </si>
  <si>
    <t xml:space="preserve"> - цільовий фонд "Соціально - економічний розвиток Вінницької міської об’єднаної територіальної громади"</t>
  </si>
  <si>
    <t>1170</t>
  </si>
  <si>
    <t>Забезпечення діяльності інклюзивно-ресурсних центрів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</si>
  <si>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</si>
  <si>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</si>
  <si>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</si>
  <si>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</si>
  <si>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</si>
  <si>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Утримання та фінансова підтримка спортивних споруд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</si>
  <si>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</si>
  <si>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 інших об'єктів  комунальної власності</t>
  </si>
  <si>
    <t>8600</t>
  </si>
  <si>
    <t>Обслуговування місцевого боргу</t>
  </si>
  <si>
    <t>7530</t>
  </si>
  <si>
    <t>Інші заходи у сфері зв'язку, телекомунікації та інформатики</t>
  </si>
  <si>
    <t>7500</t>
  </si>
  <si>
    <t>Зв'язок, телекомунікації та інформатика</t>
  </si>
  <si>
    <t>більше в 3,0 раза</t>
  </si>
  <si>
    <t>Обсяг боргу по  бюджету на початок року</t>
  </si>
  <si>
    <t xml:space="preserve">Одержано  </t>
  </si>
  <si>
    <t xml:space="preserve">Повернено </t>
  </si>
  <si>
    <t xml:space="preserve"> Одержано позик</t>
  </si>
  <si>
    <t>Погашено позик</t>
  </si>
  <si>
    <t>Позики за рахунок коштів єдиного казначейського рахунку</t>
  </si>
  <si>
    <t>Запозичення до бюджету розвитку</t>
  </si>
  <si>
    <t>Одержано позик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</si>
  <si>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</si>
  <si>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</si>
  <si>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</si>
  <si>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</si>
  <si>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</si>
  <si>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РАЗОМ ДОХОДІВ:</t>
  </si>
  <si>
    <t>Виконання за 2020 рік</t>
  </si>
  <si>
    <t>Виконання за  2020 рік</t>
  </si>
  <si>
    <t>24060600</t>
  </si>
  <si>
    <t>Надходження коштів з рахунків виборчих фондів</t>
  </si>
  <si>
    <t>Кошти, отримані від надання учасниками процедури закупівель як забезпечення іх тендерної пропозиції (пропозиції конкурсних торгів), які не підлягають поверненню цим учасникам</t>
  </si>
  <si>
    <t>24061900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</si>
  <si>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</si>
  <si>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</si>
  <si>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</si>
  <si>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</si>
  <si>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- субвенція з обласного бюджету на відшкодування витрат на поховання учасників бойових дій та осіб з інвалідністю внаслідок війни</t>
  </si>
  <si>
    <t xml:space="preserve"> - субвенція з обласного бюджету громадській організації "Футбольний клуб "Нива - Вінниця" для підготовки та участі спортсменів в чемпіонаті України з футболу серед команд другої ліги</t>
  </si>
  <si>
    <t xml:space="preserve"> - субвенція з сільського бюджету села Вінницькі Хутори Вінницького району на капітальний ремонт дороги по вул. Войцехівського м.Вінниці</t>
  </si>
  <si>
    <t>41055000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</si>
  <si>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</si>
  <si>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41055100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</si>
  <si>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</si>
  <si>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41055200</t>
  </si>
  <si>
    <t>Субвенція з місцевого бюджету на забезпечення подачею кисню ліжкового фонду закладів охорони здоров'я,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</si>
  <si>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>41055900</t>
  </si>
  <si>
    <t xml:space="preserve">Субвенція з місцевого бюджету для забезпечення опорних закладів охорони здоров’я у госпітальних округах медичним обладнанням, а саме системами рентгенівськими діагностичними стаціонарними загального призначення (цифровими) та апаратами ультразвукової діагностики, за рахунок відповідної субвенції з державного бюджету 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</si>
  <si>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</si>
  <si>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41052600</t>
  </si>
  <si>
    <t>0190</t>
  </si>
  <si>
    <t xml:space="preserve">Проведення місцевих виборів та референдумів, забезпечення діяльності виборчої комісії Автономної Республіки Крим     </t>
  </si>
  <si>
    <t>0191</t>
  </si>
  <si>
    <t xml:space="preserve">Проведення місцевих виборів     </t>
  </si>
  <si>
    <t>більше в 3,8 раза</t>
  </si>
  <si>
    <t xml:space="preserve">Надання позашкільної освіти закладами  позашкільної освіти, заходи із позашкільної роботи з дітьми </t>
  </si>
  <si>
    <t>Надання спеціальної освіти мистецькими школами</t>
  </si>
  <si>
    <t>3032</t>
  </si>
  <si>
    <t>Надання пільг окремим категоріям громадян з оплати послуг зв'язку</t>
  </si>
  <si>
    <t>більше в 2,1 раза</t>
  </si>
  <si>
    <t>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</si>
  <si>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</si>
  <si>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9300</t>
  </si>
  <si>
    <t>Субвенція з місцевого бюджету іншим місцевим бюджетам на здійснення програм у галузі освіти за рахунок субвенцій з державного бюджету</t>
  </si>
  <si>
    <t>9310</t>
  </si>
  <si>
    <t>Внутрішнє фінансування</t>
  </si>
  <si>
    <t>Зовнішнє фінансування </t>
  </si>
  <si>
    <t>Позики, надані міжнародними фінансовими організаціями</t>
  </si>
  <si>
    <t>Одержано позик </t>
  </si>
  <si>
    <t>більше в 2,2 раза</t>
  </si>
  <si>
    <t xml:space="preserve">Фінансування за рахунок зміни залишків бюджетних коштів </t>
  </si>
  <si>
    <t>Виконання за 2021 рік</t>
  </si>
  <si>
    <t>Виконання за  2021 рік</t>
  </si>
  <si>
    <t>Відхилення до виконання за 2020 рік</t>
  </si>
  <si>
    <t>Відсоток до виконання за 2020 рік</t>
  </si>
  <si>
    <t>13010200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</si>
  <si>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</si>
  <si>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</si>
  <si>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13040000</t>
  </si>
  <si>
    <t>Рентна плата за користування надрами місцевого значення</t>
  </si>
  <si>
    <t>13040100</t>
  </si>
  <si>
    <t>13010000</t>
  </si>
  <si>
    <t>Місцеві податки та збори, що сплачуються (перераховуються) згідно з Податковим кодексом України</t>
  </si>
  <si>
    <t>21082400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</si>
  <si>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</si>
  <si>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Субвенція з державного бюджету місцевим бюджетам на реалізацію програми "Спроможна школа для кращих результатів"</t>
  </si>
  <si>
    <t>41032700</t>
  </si>
  <si>
    <t xml:space="preserve">  -  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</si>
  <si>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 xml:space="preserve"> - субвенція з обласного бюджету на природоохоронні заходи,які фінансуються за рахунок коштів фонду навколишнього природного середовища</t>
  </si>
  <si>
    <t>=  на будівництво мережі каналізації на території приватного сектору квартального комітету "Добробут" мікрорайону "Старе місто" в м.Вінниці</t>
  </si>
  <si>
    <t xml:space="preserve"> - субвенція з бюджету Вороновицької селищної територіальної громади  для 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</si>
  <si>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t xml:space="preserve"> - субвенція з бюджету Вороновицької селищної територіальної громади  на оплату комунальних послуг та енергоносіїв для терапевтичного та хірургічного відділень КНП «Вінницька клінічна багатопрофільна лікарня» Вінницької міської ради, які знаходяться за адресою: Вінницька область, Вінницький район, смт Вороновиця, вул. Гагаріна, буд.20</t>
  </si>
  <si>
    <t xml:space="preserve"> = на капітальний ремонт по очистці р. Південний Буг</t>
  </si>
  <si>
    <t xml:space="preserve"> - субвенція з обласного бюджету на здійснення компенсаційної виплати за навчання учасників бойових дій та їх дітей</t>
  </si>
  <si>
    <t>41052900</t>
  </si>
  <si>
    <t>Субвенція з місцевого бюджету на погашення заборгованості з різниці в тарифах, що підлягає урегулюванню згідно із Законом України «Про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водовідведення» за рахунок відповідної субвенції з державного бюджету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</si>
  <si>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</si>
  <si>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</si>
  <si>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</si>
  <si>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</si>
  <si>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</si>
  <si>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</si>
  <si>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</si>
  <si>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1022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</si>
  <si>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</si>
  <si>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1030</t>
  </si>
  <si>
    <t>Надання загальної середньої освіти за рахунок освітньої субвенції</t>
  </si>
  <si>
    <t>1031</t>
  </si>
  <si>
    <t>1032</t>
  </si>
  <si>
    <t>1050</t>
  </si>
  <si>
    <t>Закупівля товарів, робіт і послуг, необхідних  для забезпечення безпечного навчального процесу у закладах загальної середньої освіти, за рахунок залишку коштів за освітньою субвенцією  (COVID-19)</t>
  </si>
  <si>
    <t>1051</t>
  </si>
  <si>
    <t>1052</t>
  </si>
  <si>
    <t>1060</t>
  </si>
  <si>
    <t>Надання загальної середньої освіти 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</si>
  <si>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1061</t>
  </si>
  <si>
    <t>1062</t>
  </si>
  <si>
    <t>1070</t>
  </si>
  <si>
    <t>1080</t>
  </si>
  <si>
    <t>1140</t>
  </si>
  <si>
    <t>1141</t>
  </si>
  <si>
    <t>1142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</si>
  <si>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</si>
  <si>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</si>
  <si>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</si>
  <si>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</si>
  <si>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</si>
  <si>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</si>
  <si>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Забезпечення діяльності центрів професійного розвитку педагогічних працівників</t>
  </si>
  <si>
    <t>Виконання заходів в рамках реалізації програми "Спроможна школа для кращих результатів"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</si>
  <si>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</si>
  <si>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</si>
  <si>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1172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</si>
  <si>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</si>
  <si>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</si>
  <si>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</si>
  <si>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1181</t>
  </si>
  <si>
    <t>1182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</si>
  <si>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</si>
  <si>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</si>
  <si>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2120</t>
  </si>
  <si>
    <t>Інформаційно-методичне та просвітницьке забезпечення в галузі охорони здоров’я</t>
  </si>
  <si>
    <t>3035</t>
  </si>
  <si>
    <t>Компенсаційні виплати за пільговий проїзд окремих категорій громадян на залізничному транспорті</t>
  </si>
  <si>
    <t>Підготовка кадрів закладами професійної (професійно-технічної) освіти та іншими закладами освіти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</si>
  <si>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</si>
  <si>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</si>
  <si>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</si>
  <si>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</si>
  <si>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6070</t>
  </si>
  <si>
    <t>Регулювання цін/тарифів на житлово-комунальні послуги</t>
  </si>
  <si>
    <t>6072</t>
  </si>
  <si>
    <t xml:space="preserve">Погашення заборгованості з різниці в тарифах,  що підлягає урегулюванню згідно із Законом України “Про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водовідведення” за рахунок субвенції з державного бюджету                                                   </t>
  </si>
  <si>
    <t>7324</t>
  </si>
  <si>
    <t>Будівництво установ та закладів культури</t>
  </si>
  <si>
    <t>7470</t>
  </si>
  <si>
    <t>Інша діяльність у сфері дорожнього господарства</t>
  </si>
  <si>
    <t>більше в 2,6 раза</t>
  </si>
  <si>
    <t>більше в 104,6 раза</t>
  </si>
  <si>
    <t>більше в 2,5 раза</t>
  </si>
  <si>
    <t>більше в 75,9 раза</t>
  </si>
  <si>
    <t>більше в 11,3 раза</t>
  </si>
  <si>
    <t>більше в 5,1 раза</t>
  </si>
  <si>
    <t>більше в 4,1 раза</t>
  </si>
  <si>
    <t>більше в 3,4 раза</t>
  </si>
  <si>
    <t>більше в 10,2 раза</t>
  </si>
  <si>
    <t>більше в 10,1 раза</t>
  </si>
  <si>
    <t>більше в 22,5 раза</t>
  </si>
  <si>
    <t>більше в 10,3 раза</t>
  </si>
  <si>
    <t>більше в 11,0 разів</t>
  </si>
  <si>
    <t>більше в 14,2 раза</t>
  </si>
  <si>
    <t>більше в 9,6 раза</t>
  </si>
  <si>
    <t>більше в 2,9 раза</t>
  </si>
  <si>
    <t>більше в 4,2 раза</t>
  </si>
  <si>
    <t>більше в 17,5 раза</t>
  </si>
  <si>
    <t>більше в 4,0 раза</t>
  </si>
  <si>
    <t>більше в 26,7 раза</t>
  </si>
  <si>
    <t>більше в 39,6 раза</t>
  </si>
  <si>
    <t>більше в 2,8 раза</t>
  </si>
  <si>
    <t>Фінансування за рахунок інших банків</t>
  </si>
  <si>
    <t>Обсяг гарантованого Вінницькою міською територіальною громадою боргу на початок  року</t>
  </si>
  <si>
    <t>Обсяг гарантованого  Вінницькою міською  територіальною громадою  боргу на кінець року</t>
  </si>
  <si>
    <t>більше в 483,9 раза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</si>
  <si>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</si>
  <si>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</si>
  <si>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Рентна плата за користування надрами загальнодержавного значення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</si>
  <si>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</si>
  <si>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</si>
  <si>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власних доходів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</si>
  <si>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</si>
  <si>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</si>
  <si>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Утримання та забезпечення діяльності центрів соціальних служб 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</si>
  <si>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</si>
  <si>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Пільгові довгострокові кредити молодим сім’ям та одиноким молодим громадянам на будівництво/реконструкцію/ придбання житла  та їх повернення</t>
  </si>
  <si>
    <t>про виконання  бюджету Вінницької міської територіальної громади за 2021 рік</t>
  </si>
  <si>
    <t>Директор департаменту фінансів                                                                                 Наталія ЛУЦЕНКО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</si>
  <si>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</si>
  <si>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</si>
  <si>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більше в 12,9 раза</t>
  </si>
  <si>
    <t>0,000</t>
  </si>
  <si>
    <t>більше в 2,0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</si>
</sst>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#,##0.000"/>
    <numFmt numFmtId="168" formatCode="0.00000"/>
    <numFmt numFmtId="169" formatCode="0.0000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 Cyr"/>
      <charset val="204"/>
    </font>
    <font>
      <b/>
      <i/>
      <sz val="18"/>
      <name val="Times New Roman Cyr"/>
      <family val="1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i/>
      <sz val="13"/>
      <name val="Times New Roman Cyr"/>
      <charset val="204"/>
    </font>
    <font>
      <b/>
      <sz val="12"/>
      <name val="Times New Roman Cyr"/>
      <charset val="204"/>
    </font>
    <font>
      <b/>
      <i/>
      <sz val="14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"/>
      <family val="1"/>
      <charset val="204"/>
    </font>
    <font>
      <sz val="10.5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charset val="204"/>
    </font>
    <font>
      <sz val="10"/>
      <color theme="0"/>
      <name val="Times New Roman CYR"/>
      <family val="1"/>
      <charset val="204"/>
    </font>
    <font>
      <sz val="11"/>
      <color theme="0"/>
      <name val="Times New Roman CYR"/>
      <family val="1"/>
      <charset val="204"/>
    </font>
    <font>
      <sz val="12"/>
      <color theme="0"/>
      <name val="Times New Roman CYR"/>
      <family val="1"/>
      <charset val="204"/>
    </font>
    <font>
      <sz val="10"/>
      <color rgb="FFFF000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3" fillId="0" borderId="0"/>
    <xf numFmtId="0" fontId="2" fillId="0" borderId="0"/>
    <xf numFmtId="0" fontId="1" fillId="0" borderId="0"/>
  </cellStyleXfs>
  <cellXfs count="191">
    <xf numFmtId="0" fontId="0" fillId="0" borderId="0" xfId="0"/>
    <xf numFmtId="49" fontId="4" fillId="0" borderId="0" xfId="0" applyNumberFormat="1" applyFont="1" applyFill="1"/>
    <xf numFmtId="49" fontId="4" fillId="0" borderId="0" xfId="0" applyNumberFormat="1" applyFont="1" applyFill="1" applyAlignment="1">
      <alignment wrapText="1"/>
    </xf>
    <xf numFmtId="164" fontId="4" fillId="0" borderId="0" xfId="0" applyNumberFormat="1" applyFont="1" applyFill="1"/>
    <xf numFmtId="49" fontId="4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66" fontId="4" fillId="0" borderId="1" xfId="0" applyNumberFormat="1" applyFont="1" applyFill="1" applyBorder="1" applyAlignment="1">
      <alignment horizontal="center" vertical="center" shrinkToFit="1"/>
    </xf>
    <xf numFmtId="166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166" fontId="4" fillId="0" borderId="0" xfId="0" applyNumberFormat="1" applyFont="1" applyFill="1"/>
    <xf numFmtId="166" fontId="8" fillId="0" borderId="0" xfId="0" applyNumberFormat="1" applyFont="1" applyFill="1" applyBorder="1"/>
    <xf numFmtId="49" fontId="9" fillId="0" borderId="0" xfId="0" applyNumberFormat="1" applyFont="1" applyFill="1" applyAlignment="1">
      <alignment wrapText="1"/>
    </xf>
    <xf numFmtId="166" fontId="6" fillId="0" borderId="0" xfId="0" applyNumberFormat="1" applyFont="1" applyFill="1"/>
    <xf numFmtId="49" fontId="15" fillId="0" borderId="0" xfId="0" applyNumberFormat="1" applyFont="1" applyFill="1" applyAlignment="1">
      <alignment wrapText="1"/>
    </xf>
    <xf numFmtId="166" fontId="6" fillId="0" borderId="0" xfId="0" applyNumberFormat="1" applyFont="1" applyFill="1" applyAlignment="1">
      <alignment horizontal="left" indent="11"/>
    </xf>
    <xf numFmtId="166" fontId="4" fillId="0" borderId="0" xfId="0" applyNumberFormat="1" applyFont="1" applyFill="1" applyAlignment="1">
      <alignment horizontal="left" indent="1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1" fontId="18" fillId="0" borderId="1" xfId="0" applyNumberFormat="1" applyFont="1" applyFill="1" applyBorder="1" applyAlignment="1">
      <alignment horizontal="justify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2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49" fontId="18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21" fillId="0" borderId="1" xfId="1" applyFont="1" applyFill="1" applyBorder="1" applyAlignment="1" applyProtection="1">
      <alignment horizontal="justify" vertical="center" wrapText="1"/>
      <protection locked="0"/>
    </xf>
    <xf numFmtId="49" fontId="5" fillId="0" borderId="1" xfId="1" applyNumberFormat="1" applyFont="1" applyFill="1" applyBorder="1" applyAlignment="1">
      <alignment horizontal="justify" vertical="center" wrapText="1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left" indent="6"/>
    </xf>
    <xf numFmtId="164" fontId="6" fillId="0" borderId="1" xfId="0" applyNumberFormat="1" applyFont="1" applyFill="1" applyBorder="1" applyAlignment="1">
      <alignment horizontal="center" vertical="center" shrinkToFit="1"/>
    </xf>
    <xf numFmtId="164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/>
    </xf>
    <xf numFmtId="11" fontId="24" fillId="0" borderId="1" xfId="0" applyNumberFormat="1" applyFont="1" applyFill="1" applyBorder="1" applyAlignment="1">
      <alignment horizontal="justify" vertical="center" wrapText="1"/>
    </xf>
    <xf numFmtId="1" fontId="24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shrinkToFit="1"/>
    </xf>
    <xf numFmtId="166" fontId="7" fillId="0" borderId="1" xfId="0" applyNumberFormat="1" applyFont="1" applyFill="1" applyBorder="1" applyAlignment="1">
      <alignment horizontal="center" vertical="center" shrinkToFit="1"/>
    </xf>
    <xf numFmtId="165" fontId="7" fillId="0" borderId="1" xfId="0" applyNumberFormat="1" applyFont="1" applyFill="1" applyBorder="1" applyAlignment="1">
      <alignment horizontal="center" vertical="center" shrinkToFit="1"/>
    </xf>
    <xf numFmtId="166" fontId="6" fillId="0" borderId="1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166" fontId="6" fillId="0" borderId="1" xfId="0" applyNumberFormat="1" applyFont="1" applyFill="1" applyBorder="1" applyAlignment="1" applyProtection="1">
      <alignment horizontal="center" vertical="center" shrinkToFit="1"/>
    </xf>
    <xf numFmtId="167" fontId="6" fillId="0" borderId="1" xfId="0" applyNumberFormat="1" applyFont="1" applyFill="1" applyBorder="1" applyAlignment="1">
      <alignment horizontal="center" vertical="center" shrinkToFit="1"/>
    </xf>
    <xf numFmtId="167" fontId="7" fillId="0" borderId="1" xfId="0" applyNumberFormat="1" applyFont="1" applyFill="1" applyBorder="1" applyAlignment="1">
      <alignment horizontal="center" vertical="center" shrinkToFit="1"/>
    </xf>
    <xf numFmtId="166" fontId="7" fillId="0" borderId="1" xfId="0" applyNumberFormat="1" applyFont="1" applyFill="1" applyBorder="1" applyAlignment="1" applyProtection="1">
      <alignment horizontal="center" vertical="center" shrinkToFit="1"/>
    </xf>
    <xf numFmtId="16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7" fillId="0" borderId="1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center" vertical="center" shrinkToFit="1"/>
    </xf>
    <xf numFmtId="168" fontId="6" fillId="0" borderId="1" xfId="0" applyNumberFormat="1" applyFont="1" applyFill="1" applyBorder="1" applyAlignment="1">
      <alignment horizontal="center" vertical="center" shrinkToFit="1"/>
    </xf>
    <xf numFmtId="49" fontId="25" fillId="0" borderId="1" xfId="1" applyNumberFormat="1" applyFont="1" applyFill="1" applyBorder="1" applyAlignment="1">
      <alignment horizontal="center" vertical="center" shrinkToFit="1"/>
    </xf>
    <xf numFmtId="166" fontId="12" fillId="0" borderId="1" xfId="0" applyNumberFormat="1" applyFont="1" applyFill="1" applyBorder="1" applyAlignment="1">
      <alignment horizontal="center" vertical="center" shrinkToFit="1"/>
    </xf>
    <xf numFmtId="165" fontId="12" fillId="0" borderId="1" xfId="0" applyNumberFormat="1" applyFont="1" applyFill="1" applyBorder="1" applyAlignment="1">
      <alignment horizontal="center" vertical="center" shrinkToFit="1"/>
    </xf>
    <xf numFmtId="166" fontId="26" fillId="0" borderId="1" xfId="0" applyNumberFormat="1" applyFont="1" applyFill="1" applyBorder="1" applyAlignment="1">
      <alignment horizontal="center" vertical="center" shrinkToFit="1"/>
    </xf>
    <xf numFmtId="166" fontId="4" fillId="0" borderId="0" xfId="0" applyNumberFormat="1" applyFont="1" applyFill="1" applyAlignment="1">
      <alignment wrapText="1"/>
    </xf>
    <xf numFmtId="164" fontId="12" fillId="0" borderId="1" xfId="0" applyNumberFormat="1" applyFont="1" applyFill="1" applyBorder="1" applyAlignment="1">
      <alignment horizontal="center" vertical="center" shrinkToFit="1"/>
    </xf>
    <xf numFmtId="164" fontId="26" fillId="0" borderId="1" xfId="0" applyNumberFormat="1" applyFont="1" applyFill="1" applyBorder="1" applyAlignment="1">
      <alignment horizontal="center" vertical="center" shrinkToFit="1"/>
    </xf>
    <xf numFmtId="166" fontId="2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1" fontId="19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justify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49" fontId="21" fillId="0" borderId="1" xfId="0" applyNumberFormat="1" applyFont="1" applyFill="1" applyBorder="1" applyAlignment="1">
      <alignment horizontal="left" vertical="top" wrapText="1"/>
    </xf>
    <xf numFmtId="0" fontId="19" fillId="0" borderId="1" xfId="0" applyNumberFormat="1" applyFont="1" applyFill="1" applyBorder="1" applyAlignment="1">
      <alignment horizontal="left" vertical="top" wrapText="1" shrinkToFit="1"/>
    </xf>
    <xf numFmtId="49" fontId="20" fillId="0" borderId="1" xfId="0" applyNumberFormat="1" applyFont="1" applyFill="1" applyBorder="1" applyAlignment="1">
      <alignment vertical="top" wrapText="1"/>
    </xf>
    <xf numFmtId="0" fontId="20" fillId="0" borderId="1" xfId="0" applyNumberFormat="1" applyFont="1" applyFill="1" applyBorder="1" applyAlignment="1">
      <alignment vertical="top" wrapText="1" shrinkToFit="1"/>
    </xf>
    <xf numFmtId="49" fontId="19" fillId="0" borderId="1" xfId="1" applyNumberFormat="1" applyFont="1" applyFill="1" applyBorder="1" applyAlignment="1" applyProtection="1">
      <alignment horizontal="justify" vertical="top" wrapText="1"/>
      <protection locked="0"/>
    </xf>
    <xf numFmtId="2" fontId="5" fillId="0" borderId="1" xfId="1" applyNumberFormat="1" applyFont="1" applyFill="1" applyBorder="1" applyAlignment="1" applyProtection="1">
      <alignment horizontal="justify" vertical="top" wrapText="1"/>
      <protection locked="0"/>
    </xf>
    <xf numFmtId="0" fontId="16" fillId="0" borderId="1" xfId="0" applyFont="1" applyFill="1" applyBorder="1" applyAlignment="1" applyProtection="1">
      <alignment horizontal="justify" vertical="top" wrapText="1"/>
      <protection locked="0"/>
    </xf>
    <xf numFmtId="49" fontId="22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left" vertical="center" wrapText="1"/>
    </xf>
    <xf numFmtId="164" fontId="28" fillId="0" borderId="1" xfId="0" applyNumberFormat="1" applyFont="1" applyFill="1" applyBorder="1" applyAlignment="1">
      <alignment horizontal="center" vertical="center" wrapText="1" shrinkToFit="1"/>
    </xf>
    <xf numFmtId="166" fontId="12" fillId="0" borderId="1" xfId="0" applyNumberFormat="1" applyFont="1" applyFill="1" applyBorder="1" applyAlignment="1" applyProtection="1">
      <alignment horizontal="center" vertical="center" shrinkToFit="1"/>
    </xf>
    <xf numFmtId="166" fontId="26" fillId="0" borderId="1" xfId="0" applyNumberFormat="1" applyFont="1" applyFill="1" applyBorder="1" applyAlignment="1" applyProtection="1">
      <alignment horizontal="center" vertical="center" shrinkToFit="1"/>
    </xf>
    <xf numFmtId="166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1" applyNumberFormat="1" applyFont="1" applyFill="1" applyBorder="1" applyAlignment="1" applyProtection="1">
      <alignment horizontal="justify" vertical="center" wrapText="1"/>
      <protection locked="0"/>
    </xf>
    <xf numFmtId="49" fontId="18" fillId="0" borderId="1" xfId="1" applyNumberFormat="1" applyFont="1" applyFill="1" applyBorder="1" applyAlignment="1" applyProtection="1">
      <alignment horizontal="justify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1" applyFont="1" applyFill="1" applyBorder="1" applyAlignment="1" applyProtection="1">
      <alignment horizontal="justify" vertical="center" wrapText="1"/>
      <protection locked="0"/>
    </xf>
    <xf numFmtId="166" fontId="4" fillId="0" borderId="1" xfId="0" applyNumberFormat="1" applyFont="1" applyFill="1" applyBorder="1" applyAlignment="1">
      <alignment horizontal="center" vertical="center" wrapText="1"/>
    </xf>
    <xf numFmtId="11" fontId="18" fillId="0" borderId="1" xfId="0" applyNumberFormat="1" applyFont="1" applyFill="1" applyBorder="1" applyAlignment="1">
      <alignment horizontal="left" vertical="center" wrapText="1"/>
    </xf>
    <xf numFmtId="1" fontId="19" fillId="0" borderId="1" xfId="0" applyNumberFormat="1" applyFont="1" applyFill="1" applyBorder="1" applyAlignment="1">
      <alignment horizontal="justify" vertical="top" wrapText="1"/>
    </xf>
    <xf numFmtId="11" fontId="19" fillId="0" borderId="1" xfId="0" applyNumberFormat="1" applyFont="1" applyFill="1" applyBorder="1" applyAlignment="1">
      <alignment horizontal="justify" vertical="top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vertical="center" wrapText="1"/>
    </xf>
    <xf numFmtId="165" fontId="26" fillId="0" borderId="1" xfId="0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1" applyNumberFormat="1" applyFont="1" applyFill="1" applyBorder="1" applyAlignment="1" applyProtection="1">
      <alignment vertical="center" wrapText="1"/>
      <protection locked="0"/>
    </xf>
    <xf numFmtId="11" fontId="19" fillId="0" borderId="1" xfId="0" applyNumberFormat="1" applyFont="1" applyFill="1" applyBorder="1" applyAlignment="1">
      <alignment horizontal="justify" vertical="center" wrapText="1"/>
    </xf>
    <xf numFmtId="2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1" applyFont="1" applyFill="1" applyBorder="1" applyAlignment="1" applyProtection="1">
      <alignment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 applyProtection="1">
      <alignment vertical="center" wrapText="1"/>
      <protection locked="0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166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16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1" applyNumberFormat="1" applyFont="1" applyFill="1" applyBorder="1" applyAlignment="1" applyProtection="1">
      <alignment horizontal="justify" vertical="center" wrapText="1"/>
      <protection locked="0"/>
    </xf>
    <xf numFmtId="49" fontId="19" fillId="0" borderId="1" xfId="1" applyNumberFormat="1" applyFont="1" applyFill="1" applyBorder="1" applyAlignment="1" applyProtection="1">
      <alignment horizontal="justify" vertical="center" wrapText="1"/>
      <protection locked="0"/>
    </xf>
    <xf numFmtId="49" fontId="19" fillId="0" borderId="1" xfId="1" applyNumberFormat="1" applyFont="1" applyFill="1" applyBorder="1" applyAlignment="1" applyProtection="1">
      <alignment vertical="center" wrapText="1"/>
      <protection locked="0"/>
    </xf>
    <xf numFmtId="11" fontId="19" fillId="0" borderId="1" xfId="0" applyNumberFormat="1" applyFont="1" applyFill="1" applyBorder="1" applyAlignment="1">
      <alignment horizontal="left" vertical="center" wrapText="1"/>
    </xf>
    <xf numFmtId="49" fontId="18" fillId="0" borderId="1" xfId="1" applyNumberFormat="1" applyFont="1" applyFill="1" applyBorder="1" applyAlignment="1">
      <alignment horizontal="justify" vertical="center" wrapText="1"/>
    </xf>
    <xf numFmtId="49" fontId="19" fillId="0" borderId="1" xfId="1" applyNumberFormat="1" applyFont="1" applyFill="1" applyBorder="1" applyAlignment="1">
      <alignment horizontal="justify" vertical="center" wrapText="1"/>
    </xf>
    <xf numFmtId="49" fontId="5" fillId="0" borderId="1" xfId="1" applyNumberFormat="1" applyFont="1" applyFill="1" applyBorder="1" applyAlignment="1" applyProtection="1">
      <alignment horizontal="left" vertical="top" wrapText="1"/>
      <protection locked="0"/>
    </xf>
    <xf numFmtId="49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1" applyNumberFormat="1" applyFont="1" applyFill="1" applyBorder="1" applyAlignment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justify" vertical="center" wrapText="1"/>
      <protection locked="0"/>
    </xf>
    <xf numFmtId="2" fontId="19" fillId="0" borderId="1" xfId="1" applyNumberFormat="1" applyFont="1" applyFill="1" applyBorder="1" applyAlignment="1" applyProtection="1">
      <alignment horizontal="justify" vertical="center" wrapText="1"/>
      <protection locked="0"/>
    </xf>
    <xf numFmtId="2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1" fontId="30" fillId="0" borderId="1" xfId="0" applyNumberFormat="1" applyFont="1" applyFill="1" applyBorder="1" applyAlignment="1">
      <alignment horizontal="left" vertical="top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 shrinkToFit="1"/>
    </xf>
    <xf numFmtId="49" fontId="20" fillId="0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 applyProtection="1">
      <alignment horizontal="justify" vertical="top" wrapText="1"/>
      <protection locked="0"/>
    </xf>
    <xf numFmtId="0" fontId="19" fillId="0" borderId="1" xfId="1" applyNumberFormat="1" applyFont="1" applyFill="1" applyBorder="1" applyAlignment="1" applyProtection="1">
      <alignment horizontal="justify" vertical="center" wrapText="1"/>
      <protection locked="0"/>
    </xf>
    <xf numFmtId="0" fontId="19" fillId="0" borderId="1" xfId="1" applyNumberFormat="1" applyFont="1" applyFill="1" applyBorder="1" applyAlignment="1" applyProtection="1">
      <alignment horizontal="left"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vertical="top" wrapText="1"/>
      <protection locked="0"/>
    </xf>
    <xf numFmtId="49" fontId="19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" xfId="0" applyNumberFormat="1" applyFont="1" applyFill="1" applyBorder="1" applyAlignment="1">
      <alignment horizontal="center" vertical="center" wrapText="1" shrinkToFit="1"/>
    </xf>
    <xf numFmtId="165" fontId="32" fillId="0" borderId="1" xfId="0" applyNumberFormat="1" applyFont="1" applyFill="1" applyBorder="1" applyAlignment="1">
      <alignment horizontal="center" vertical="center" wrapText="1" shrinkToFit="1"/>
    </xf>
    <xf numFmtId="164" fontId="32" fillId="0" borderId="1" xfId="0" applyNumberFormat="1" applyFont="1" applyFill="1" applyBorder="1" applyAlignment="1">
      <alignment horizontal="center" vertical="center" wrapText="1" shrinkToFit="1"/>
    </xf>
    <xf numFmtId="164" fontId="31" fillId="0" borderId="1" xfId="0" applyNumberFormat="1" applyFont="1" applyFill="1" applyBorder="1" applyAlignment="1">
      <alignment horizontal="center" vertical="center" wrapText="1" shrinkToFit="1"/>
    </xf>
    <xf numFmtId="49" fontId="36" fillId="0" borderId="0" xfId="0" applyNumberFormat="1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vertical="center" wrapText="1"/>
    </xf>
    <xf numFmtId="49" fontId="3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1" xfId="0" applyNumberFormat="1" applyFont="1" applyFill="1" applyBorder="1" applyAlignment="1">
      <alignment horizontal="center" vertical="center" shrinkToFit="1"/>
    </xf>
    <xf numFmtId="164" fontId="35" fillId="0" borderId="1" xfId="0" applyNumberFormat="1" applyFont="1" applyFill="1" applyBorder="1" applyAlignment="1">
      <alignment horizontal="center" vertical="center" shrinkToFit="1"/>
    </xf>
    <xf numFmtId="49" fontId="33" fillId="0" borderId="0" xfId="0" applyNumberFormat="1" applyFont="1" applyFill="1" applyAlignment="1">
      <alignment wrapText="1"/>
    </xf>
    <xf numFmtId="49" fontId="36" fillId="0" borderId="8" xfId="0" applyNumberFormat="1" applyFont="1" applyFill="1" applyBorder="1" applyAlignment="1">
      <alignment horizontal="center" wrapText="1"/>
    </xf>
    <xf numFmtId="49" fontId="36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169" fontId="4" fillId="0" borderId="2" xfId="0" applyNumberFormat="1" applyFont="1" applyFill="1" applyBorder="1" applyAlignment="1">
      <alignment horizontal="center" vertical="center" wrapText="1"/>
    </xf>
    <xf numFmtId="169" fontId="4" fillId="0" borderId="7" xfId="0" applyNumberFormat="1" applyFont="1" applyFill="1" applyBorder="1" applyAlignment="1">
      <alignment horizontal="center" vertical="center" wrapText="1"/>
    </xf>
    <xf numFmtId="169" fontId="4" fillId="0" borderId="5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left" indent="11"/>
    </xf>
    <xf numFmtId="49" fontId="13" fillId="0" borderId="0" xfId="0" applyNumberFormat="1" applyFont="1" applyFill="1" applyAlignment="1">
      <alignment horizontal="center" wrapText="1"/>
    </xf>
    <xf numFmtId="49" fontId="27" fillId="0" borderId="0" xfId="0" applyNumberFormat="1" applyFont="1" applyFill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">
    <cellStyle name="Звичайний 2" xfId="1"/>
    <cellStyle name="Звичайний 3" xfId="2"/>
    <cellStyle name="Звичайний 4" xfId="3"/>
    <cellStyle name="Звичайний 4 3" xfId="4"/>
    <cellStyle name="Обычный" xfId="0" builtinId="0"/>
  </cellStyles>
  <dxfs count="0"/>
  <tableStyles count="0" defaultTableStyle="TableStyleMedium9" defaultPivotStyle="PivotStyleLight16"/>
  <colors>
    <mruColors>
      <color rgb="FF271785"/>
      <color rgb="FF114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7"/>
  <sheetViews>
    <sheetView showZeros="0" tabSelected="1" view="pageBreakPreview" topLeftCell="A471" zoomScale="90" zoomScaleNormal="140" zoomScaleSheetLayoutView="90" workbookViewId="0">
      <selection activeCell="B475" sqref="B475"/>
    </sheetView>
  </sheetViews>
  <sheetFormatPr defaultColWidth="9.140625" defaultRowHeight="15.75" x14ac:dyDescent="0.25"/>
  <cols>
    <col min="1" max="1" width="8.140625" style="4" customWidth="1"/>
    <col min="2" max="2" width="55.7109375" style="37" customWidth="1"/>
    <col min="3" max="3" width="12.42578125" style="11" customWidth="1"/>
    <col min="4" max="4" width="11.85546875" style="8" customWidth="1"/>
    <col min="5" max="5" width="11.7109375" style="1" customWidth="1"/>
    <col min="6" max="6" width="12" style="1" customWidth="1"/>
    <col min="7" max="7" width="11.42578125" style="1" customWidth="1"/>
    <col min="8" max="8" width="11.7109375" style="1" customWidth="1"/>
    <col min="9" max="9" width="11.85546875" style="1" customWidth="1"/>
    <col min="10" max="10" width="11.7109375" style="1" customWidth="1"/>
    <col min="11" max="11" width="12.28515625" style="1" customWidth="1"/>
    <col min="12" max="12" width="9.140625" style="3" customWidth="1"/>
    <col min="13" max="13" width="9.140625" style="1"/>
    <col min="14" max="14" width="14.42578125" style="1" customWidth="1"/>
    <col min="15" max="16384" width="9.140625" style="1"/>
  </cols>
  <sheetData>
    <row r="1" spans="1:12" ht="65.25" customHeight="1" x14ac:dyDescent="0.3">
      <c r="A1" s="171" t="s">
        <v>316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0.25" x14ac:dyDescent="0.3">
      <c r="A2" s="172" t="s">
        <v>735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33.75" customHeight="1" x14ac:dyDescent="0.3">
      <c r="D3" s="9"/>
      <c r="J3" s="173" t="s">
        <v>22</v>
      </c>
      <c r="K3" s="173"/>
      <c r="L3" s="173"/>
    </row>
    <row r="4" spans="1:12" ht="12.75" x14ac:dyDescent="0.2">
      <c r="A4" s="188" t="s">
        <v>132</v>
      </c>
      <c r="B4" s="189" t="s">
        <v>133</v>
      </c>
      <c r="C4" s="190" t="s">
        <v>6</v>
      </c>
      <c r="D4" s="190"/>
      <c r="E4" s="184" t="s">
        <v>12</v>
      </c>
      <c r="F4" s="184"/>
      <c r="G4" s="184" t="s">
        <v>5</v>
      </c>
      <c r="H4" s="184"/>
      <c r="I4" s="179" t="s">
        <v>134</v>
      </c>
      <c r="J4" s="180"/>
      <c r="K4" s="181" t="s">
        <v>614</v>
      </c>
      <c r="L4" s="174" t="s">
        <v>615</v>
      </c>
    </row>
    <row r="5" spans="1:12" ht="12.75" customHeight="1" x14ac:dyDescent="0.2">
      <c r="A5" s="188"/>
      <c r="B5" s="189"/>
      <c r="C5" s="190"/>
      <c r="D5" s="190"/>
      <c r="E5" s="184"/>
      <c r="F5" s="184"/>
      <c r="G5" s="184" t="s">
        <v>310</v>
      </c>
      <c r="H5" s="184"/>
      <c r="I5" s="177" t="s">
        <v>569</v>
      </c>
      <c r="J5" s="177" t="s">
        <v>613</v>
      </c>
      <c r="K5" s="182"/>
      <c r="L5" s="175"/>
    </row>
    <row r="6" spans="1:12" ht="36.75" customHeight="1" x14ac:dyDescent="0.2">
      <c r="A6" s="188"/>
      <c r="B6" s="189"/>
      <c r="C6" s="109" t="s">
        <v>568</v>
      </c>
      <c r="D6" s="109" t="s">
        <v>612</v>
      </c>
      <c r="E6" s="109" t="s">
        <v>568</v>
      </c>
      <c r="F6" s="109" t="s">
        <v>612</v>
      </c>
      <c r="G6" s="109" t="s">
        <v>568</v>
      </c>
      <c r="H6" s="109" t="s">
        <v>612</v>
      </c>
      <c r="I6" s="178"/>
      <c r="J6" s="178"/>
      <c r="K6" s="183"/>
      <c r="L6" s="176"/>
    </row>
    <row r="7" spans="1:12" s="41" customFormat="1" x14ac:dyDescent="0.2">
      <c r="A7" s="162" t="s">
        <v>16</v>
      </c>
      <c r="B7" s="5" t="s">
        <v>8</v>
      </c>
      <c r="C7" s="5" t="s">
        <v>9</v>
      </c>
      <c r="D7" s="5" t="s">
        <v>10</v>
      </c>
      <c r="E7" s="5" t="s">
        <v>311</v>
      </c>
      <c r="F7" s="5" t="s">
        <v>312</v>
      </c>
      <c r="G7" s="5" t="s">
        <v>313</v>
      </c>
      <c r="H7" s="5" t="s">
        <v>135</v>
      </c>
      <c r="I7" s="5" t="s">
        <v>136</v>
      </c>
      <c r="J7" s="5" t="s">
        <v>137</v>
      </c>
      <c r="K7" s="5" t="s">
        <v>138</v>
      </c>
      <c r="L7" s="5">
        <v>12</v>
      </c>
    </row>
    <row r="8" spans="1:12" ht="24" customHeight="1" x14ac:dyDescent="0.2">
      <c r="A8" s="36"/>
      <c r="B8" s="35" t="s">
        <v>83</v>
      </c>
      <c r="C8" s="6"/>
      <c r="D8" s="6"/>
      <c r="E8" s="109"/>
      <c r="F8" s="109"/>
      <c r="G8" s="109"/>
      <c r="H8" s="109"/>
      <c r="I8" s="163"/>
      <c r="J8" s="163"/>
      <c r="K8" s="163"/>
      <c r="L8" s="40"/>
    </row>
    <row r="9" spans="1:12" ht="20.25" customHeight="1" x14ac:dyDescent="0.2">
      <c r="A9" s="44" t="s">
        <v>139</v>
      </c>
      <c r="B9" s="60" t="s">
        <v>140</v>
      </c>
      <c r="C9" s="50">
        <f>C10+C20+C32+C41+C66</f>
        <v>3015695.6779999998</v>
      </c>
      <c r="D9" s="50">
        <f>D10+D20+D32+D41+D66</f>
        <v>3621565.8230000003</v>
      </c>
      <c r="E9" s="50">
        <f>E10+E20+E32+E41+E66</f>
        <v>827.34899999999993</v>
      </c>
      <c r="F9" s="50">
        <f>F10+F20+F32+F41+F66</f>
        <v>2103.0140000000001</v>
      </c>
      <c r="G9" s="50"/>
      <c r="H9" s="50"/>
      <c r="I9" s="50">
        <f t="shared" ref="I9:I62" si="0">C9+E9</f>
        <v>3016523.0269999998</v>
      </c>
      <c r="J9" s="50">
        <f t="shared" ref="J9:J40" si="1">D9+F9</f>
        <v>3623668.8370000003</v>
      </c>
      <c r="K9" s="50">
        <f>J9-I9</f>
        <v>607145.81000000052</v>
      </c>
      <c r="L9" s="51">
        <f>IF(I9&gt;0,J9/I9*100,0)</f>
        <v>120.12733881245457</v>
      </c>
    </row>
    <row r="10" spans="1:12" ht="30" x14ac:dyDescent="0.2">
      <c r="A10" s="36" t="s">
        <v>141</v>
      </c>
      <c r="B10" s="71" t="s">
        <v>142</v>
      </c>
      <c r="C10" s="52">
        <f>C11+C17</f>
        <v>1955010.0139999997</v>
      </c>
      <c r="D10" s="52">
        <f>D11+D17</f>
        <v>2382687.0830000001</v>
      </c>
      <c r="E10" s="52">
        <f>E11+E17</f>
        <v>0</v>
      </c>
      <c r="F10" s="52">
        <f>F11+F17</f>
        <v>0</v>
      </c>
      <c r="G10" s="52"/>
      <c r="H10" s="52"/>
      <c r="I10" s="52">
        <f t="shared" si="0"/>
        <v>1955010.0139999997</v>
      </c>
      <c r="J10" s="52">
        <f t="shared" si="1"/>
        <v>2382687.0830000001</v>
      </c>
      <c r="K10" s="52">
        <f t="shared" ref="K10:K60" si="2">J10-I10</f>
        <v>427677.06900000037</v>
      </c>
      <c r="L10" s="53">
        <f t="shared" ref="L10:L70" si="3">IF(I10&gt;0,J10/I10*100,0)</f>
        <v>121.87595285637245</v>
      </c>
    </row>
    <row r="11" spans="1:12" ht="22.5" customHeight="1" x14ac:dyDescent="0.2">
      <c r="A11" s="36" t="s">
        <v>143</v>
      </c>
      <c r="B11" s="91" t="s">
        <v>67</v>
      </c>
      <c r="C11" s="52">
        <f>SUM(C13:C16)</f>
        <v>1953923.1949999998</v>
      </c>
      <c r="D11" s="52">
        <f>SUM(D13:D16)</f>
        <v>2381707.6060000001</v>
      </c>
      <c r="E11" s="52"/>
      <c r="F11" s="52"/>
      <c r="G11" s="52"/>
      <c r="H11" s="52"/>
      <c r="I11" s="52">
        <f t="shared" si="0"/>
        <v>1953923.1949999998</v>
      </c>
      <c r="J11" s="52">
        <f t="shared" si="1"/>
        <v>2381707.6060000001</v>
      </c>
      <c r="K11" s="52">
        <f t="shared" si="2"/>
        <v>427784.41100000031</v>
      </c>
      <c r="L11" s="53">
        <f t="shared" si="3"/>
        <v>121.89361445192324</v>
      </c>
    </row>
    <row r="12" spans="1:12" ht="18" customHeight="1" x14ac:dyDescent="0.2">
      <c r="A12" s="36"/>
      <c r="B12" s="93" t="s">
        <v>15</v>
      </c>
      <c r="C12" s="52"/>
      <c r="D12" s="52"/>
      <c r="E12" s="52"/>
      <c r="F12" s="52"/>
      <c r="G12" s="52"/>
      <c r="H12" s="52"/>
      <c r="I12" s="52">
        <f t="shared" si="0"/>
        <v>0</v>
      </c>
      <c r="J12" s="52">
        <f t="shared" si="1"/>
        <v>0</v>
      </c>
      <c r="K12" s="52">
        <f t="shared" si="2"/>
        <v>0</v>
      </c>
      <c r="L12" s="53">
        <f t="shared" si="3"/>
        <v>0</v>
      </c>
    </row>
    <row r="13" spans="1:12" ht="45" x14ac:dyDescent="0.2">
      <c r="A13" s="36" t="s">
        <v>144</v>
      </c>
      <c r="B13" s="93" t="s">
        <v>59</v>
      </c>
      <c r="C13" s="52">
        <v>1673746.8149999999</v>
      </c>
      <c r="D13" s="52">
        <v>2031138.875</v>
      </c>
      <c r="E13" s="52"/>
      <c r="F13" s="52"/>
      <c r="G13" s="52"/>
      <c r="H13" s="52"/>
      <c r="I13" s="52">
        <f t="shared" si="0"/>
        <v>1673746.8149999999</v>
      </c>
      <c r="J13" s="52">
        <f t="shared" si="1"/>
        <v>2031138.875</v>
      </c>
      <c r="K13" s="52">
        <f t="shared" si="2"/>
        <v>357392.06000000006</v>
      </c>
      <c r="L13" s="53">
        <f t="shared" si="3"/>
        <v>121.35281494172703</v>
      </c>
    </row>
    <row r="14" spans="1:12" ht="71.25" customHeight="1" x14ac:dyDescent="0.2">
      <c r="A14" s="36" t="s">
        <v>145</v>
      </c>
      <c r="B14" s="93" t="s">
        <v>60</v>
      </c>
      <c r="C14" s="52">
        <v>187724.32399999999</v>
      </c>
      <c r="D14" s="52">
        <v>211649.41399999999</v>
      </c>
      <c r="E14" s="52"/>
      <c r="F14" s="52"/>
      <c r="G14" s="52"/>
      <c r="H14" s="52"/>
      <c r="I14" s="52">
        <f t="shared" si="0"/>
        <v>187724.32399999999</v>
      </c>
      <c r="J14" s="52">
        <f t="shared" si="1"/>
        <v>211649.41399999999</v>
      </c>
      <c r="K14" s="52">
        <f t="shared" si="2"/>
        <v>23925.089999999997</v>
      </c>
      <c r="L14" s="53">
        <f t="shared" si="3"/>
        <v>112.74480018902611</v>
      </c>
    </row>
    <row r="15" spans="1:12" ht="45" x14ac:dyDescent="0.2">
      <c r="A15" s="36" t="s">
        <v>146</v>
      </c>
      <c r="B15" s="93" t="s">
        <v>61</v>
      </c>
      <c r="C15" s="52">
        <v>55651.591999999997</v>
      </c>
      <c r="D15" s="52">
        <v>92899.736999999994</v>
      </c>
      <c r="E15" s="52"/>
      <c r="F15" s="52"/>
      <c r="G15" s="52"/>
      <c r="H15" s="52"/>
      <c r="I15" s="52">
        <f t="shared" si="0"/>
        <v>55651.591999999997</v>
      </c>
      <c r="J15" s="52">
        <f t="shared" si="1"/>
        <v>92899.736999999994</v>
      </c>
      <c r="K15" s="52">
        <f t="shared" si="2"/>
        <v>37248.144999999997</v>
      </c>
      <c r="L15" s="53">
        <f t="shared" si="3"/>
        <v>166.93096039372961</v>
      </c>
    </row>
    <row r="16" spans="1:12" ht="29.25" customHeight="1" x14ac:dyDescent="0.2">
      <c r="A16" s="36" t="s">
        <v>147</v>
      </c>
      <c r="B16" s="93" t="s">
        <v>62</v>
      </c>
      <c r="C16" s="52">
        <v>36800.464</v>
      </c>
      <c r="D16" s="52">
        <v>46019.58</v>
      </c>
      <c r="E16" s="52"/>
      <c r="F16" s="52"/>
      <c r="G16" s="52"/>
      <c r="H16" s="52"/>
      <c r="I16" s="52">
        <f t="shared" si="0"/>
        <v>36800.464</v>
      </c>
      <c r="J16" s="52">
        <f t="shared" si="1"/>
        <v>46019.58</v>
      </c>
      <c r="K16" s="52">
        <f t="shared" si="2"/>
        <v>9219.1160000000018</v>
      </c>
      <c r="L16" s="53">
        <f>IF(I16&gt;0,J16/I16*100,0)</f>
        <v>125.05162978379838</v>
      </c>
    </row>
    <row r="17" spans="1:12" ht="18" customHeight="1" x14ac:dyDescent="0.2">
      <c r="A17" s="36" t="s">
        <v>148</v>
      </c>
      <c r="B17" s="91" t="s">
        <v>58</v>
      </c>
      <c r="C17" s="52">
        <f t="shared" ref="C17:D17" si="4">C19</f>
        <v>1086.819</v>
      </c>
      <c r="D17" s="52">
        <f t="shared" si="4"/>
        <v>979.47699999999998</v>
      </c>
      <c r="E17" s="52"/>
      <c r="F17" s="52"/>
      <c r="G17" s="52"/>
      <c r="H17" s="52"/>
      <c r="I17" s="52">
        <f t="shared" si="0"/>
        <v>1086.819</v>
      </c>
      <c r="J17" s="52">
        <f t="shared" si="1"/>
        <v>979.47699999999998</v>
      </c>
      <c r="K17" s="52">
        <f t="shared" si="2"/>
        <v>-107.34199999999998</v>
      </c>
      <c r="L17" s="53">
        <f t="shared" si="3"/>
        <v>90.123286398195106</v>
      </c>
    </row>
    <row r="18" spans="1:12" x14ac:dyDescent="0.2">
      <c r="A18" s="36"/>
      <c r="B18" s="93" t="s">
        <v>15</v>
      </c>
      <c r="C18" s="52"/>
      <c r="D18" s="52"/>
      <c r="E18" s="52"/>
      <c r="F18" s="52"/>
      <c r="G18" s="52"/>
      <c r="H18" s="52"/>
      <c r="I18" s="52">
        <f t="shared" si="0"/>
        <v>0</v>
      </c>
      <c r="J18" s="52">
        <f t="shared" si="1"/>
        <v>0</v>
      </c>
      <c r="K18" s="52">
        <f t="shared" si="2"/>
        <v>0</v>
      </c>
      <c r="L18" s="53">
        <f t="shared" si="3"/>
        <v>0</v>
      </c>
    </row>
    <row r="19" spans="1:12" ht="30" x14ac:dyDescent="0.2">
      <c r="A19" s="36" t="s">
        <v>149</v>
      </c>
      <c r="B19" s="93" t="s">
        <v>31</v>
      </c>
      <c r="C19" s="52">
        <v>1086.819</v>
      </c>
      <c r="D19" s="52">
        <v>979.47699999999998</v>
      </c>
      <c r="E19" s="52"/>
      <c r="F19" s="52"/>
      <c r="G19" s="52"/>
      <c r="H19" s="52"/>
      <c r="I19" s="52">
        <f t="shared" si="0"/>
        <v>1086.819</v>
      </c>
      <c r="J19" s="52">
        <f t="shared" si="1"/>
        <v>979.47699999999998</v>
      </c>
      <c r="K19" s="52">
        <f t="shared" si="2"/>
        <v>-107.34199999999998</v>
      </c>
      <c r="L19" s="53">
        <f t="shared" si="3"/>
        <v>90.123286398195106</v>
      </c>
    </row>
    <row r="20" spans="1:12" ht="30" x14ac:dyDescent="0.2">
      <c r="A20" s="36" t="s">
        <v>150</v>
      </c>
      <c r="B20" s="71" t="s">
        <v>151</v>
      </c>
      <c r="C20" s="52">
        <f>C25+C21</f>
        <v>430.72300000000007</v>
      </c>
      <c r="D20" s="52">
        <f>D25+D21+D29</f>
        <v>470.99699999999996</v>
      </c>
      <c r="E20" s="52"/>
      <c r="F20" s="52"/>
      <c r="G20" s="52"/>
      <c r="H20" s="52"/>
      <c r="I20" s="52">
        <f t="shared" si="0"/>
        <v>430.72300000000007</v>
      </c>
      <c r="J20" s="52">
        <f t="shared" si="1"/>
        <v>470.99699999999996</v>
      </c>
      <c r="K20" s="52">
        <f t="shared" si="2"/>
        <v>40.273999999999887</v>
      </c>
      <c r="L20" s="53">
        <f t="shared" si="3"/>
        <v>109.3503249187993</v>
      </c>
    </row>
    <row r="21" spans="1:12" ht="24" customHeight="1" x14ac:dyDescent="0.2">
      <c r="A21" s="36" t="s">
        <v>622</v>
      </c>
      <c r="B21" s="92" t="s">
        <v>308</v>
      </c>
      <c r="C21" s="52">
        <f>C24</f>
        <v>98.436000000000007</v>
      </c>
      <c r="D21" s="52">
        <f>D24+D23</f>
        <v>176.679</v>
      </c>
      <c r="E21" s="52"/>
      <c r="F21" s="52"/>
      <c r="G21" s="52"/>
      <c r="H21" s="52"/>
      <c r="I21" s="52">
        <f t="shared" si="0"/>
        <v>98.436000000000007</v>
      </c>
      <c r="J21" s="52">
        <f t="shared" si="1"/>
        <v>176.679</v>
      </c>
      <c r="K21" s="52">
        <f t="shared" si="2"/>
        <v>78.242999999999995</v>
      </c>
      <c r="L21" s="53">
        <f t="shared" si="3"/>
        <v>179.48616359868339</v>
      </c>
    </row>
    <row r="22" spans="1:12" ht="16.5" x14ac:dyDescent="0.2">
      <c r="A22" s="63"/>
      <c r="B22" s="93" t="s">
        <v>15</v>
      </c>
      <c r="C22" s="52"/>
      <c r="D22" s="52"/>
      <c r="E22" s="52"/>
      <c r="F22" s="52"/>
      <c r="G22" s="52"/>
      <c r="H22" s="52"/>
      <c r="I22" s="52">
        <f t="shared" ref="I22:I23" si="5">C22+E22</f>
        <v>0</v>
      </c>
      <c r="J22" s="52">
        <f t="shared" ref="J22:J23" si="6">D22+F22</f>
        <v>0</v>
      </c>
      <c r="K22" s="52">
        <f t="shared" ref="K22:K23" si="7">J22-I22</f>
        <v>0</v>
      </c>
      <c r="L22" s="53">
        <f t="shared" ref="L22:L23" si="8">IF(I22&gt;0,J22/I22*100,0)</f>
        <v>0</v>
      </c>
    </row>
    <row r="23" spans="1:12" ht="45" x14ac:dyDescent="0.2">
      <c r="A23" s="36" t="s">
        <v>617</v>
      </c>
      <c r="B23" s="93" t="s">
        <v>618</v>
      </c>
      <c r="C23" s="52"/>
      <c r="D23" s="52">
        <v>22.166</v>
      </c>
      <c r="E23" s="52"/>
      <c r="F23" s="52"/>
      <c r="G23" s="52"/>
      <c r="H23" s="52"/>
      <c r="I23" s="52">
        <f t="shared" si="5"/>
        <v>0</v>
      </c>
      <c r="J23" s="52">
        <f t="shared" si="6"/>
        <v>22.166</v>
      </c>
      <c r="K23" s="52">
        <f t="shared" si="7"/>
        <v>22.166</v>
      </c>
      <c r="L23" s="53">
        <f t="shared" si="8"/>
        <v>0</v>
      </c>
    </row>
    <row r="24" spans="1:12" ht="58.5" customHeight="1" x14ac:dyDescent="0.2">
      <c r="A24" s="36" t="s">
        <v>616</v>
      </c>
      <c r="B24" s="73" t="s">
        <v>309</v>
      </c>
      <c r="C24" s="52">
        <v>98.436000000000007</v>
      </c>
      <c r="D24" s="52">
        <v>154.51300000000001</v>
      </c>
      <c r="E24" s="52"/>
      <c r="F24" s="52"/>
      <c r="G24" s="52"/>
      <c r="H24" s="52"/>
      <c r="I24" s="52">
        <f t="shared" si="0"/>
        <v>98.436000000000007</v>
      </c>
      <c r="J24" s="52">
        <f t="shared" si="1"/>
        <v>154.51300000000001</v>
      </c>
      <c r="K24" s="52">
        <f t="shared" si="2"/>
        <v>56.076999999999998</v>
      </c>
      <c r="L24" s="53">
        <f t="shared" si="3"/>
        <v>156.9679791946036</v>
      </c>
    </row>
    <row r="25" spans="1:12" ht="26.25" customHeight="1" x14ac:dyDescent="0.2">
      <c r="A25" s="36" t="s">
        <v>152</v>
      </c>
      <c r="B25" s="92" t="s">
        <v>726</v>
      </c>
      <c r="C25" s="52">
        <f>C28+C27</f>
        <v>332.28700000000003</v>
      </c>
      <c r="D25" s="52">
        <f>D28+D27</f>
        <v>81.450999999999993</v>
      </c>
      <c r="E25" s="52"/>
      <c r="F25" s="52"/>
      <c r="G25" s="52"/>
      <c r="H25" s="52"/>
      <c r="I25" s="52">
        <f t="shared" si="0"/>
        <v>332.28700000000003</v>
      </c>
      <c r="J25" s="52">
        <f t="shared" si="1"/>
        <v>81.450999999999993</v>
      </c>
      <c r="K25" s="52">
        <f t="shared" si="2"/>
        <v>-250.83600000000004</v>
      </c>
      <c r="L25" s="53">
        <f t="shared" si="3"/>
        <v>24.512243933707907</v>
      </c>
    </row>
    <row r="26" spans="1:12" ht="19.5" customHeight="1" x14ac:dyDescent="0.2">
      <c r="A26" s="36"/>
      <c r="B26" s="93" t="s">
        <v>15</v>
      </c>
      <c r="C26" s="52"/>
      <c r="D26" s="52"/>
      <c r="E26" s="52"/>
      <c r="F26" s="52"/>
      <c r="G26" s="52"/>
      <c r="H26" s="52"/>
      <c r="I26" s="52">
        <f t="shared" ref="I26:I27" si="9">C26+E26</f>
        <v>0</v>
      </c>
      <c r="J26" s="52">
        <f t="shared" ref="J26:J27" si="10">D26+F26</f>
        <v>0</v>
      </c>
      <c r="K26" s="52">
        <f t="shared" ref="K26:K27" si="11">J26-I26</f>
        <v>0</v>
      </c>
      <c r="L26" s="53">
        <f t="shared" ref="L26:L27" si="12">IF(I26&gt;0,J26/I26*100,0)</f>
        <v>0</v>
      </c>
    </row>
    <row r="27" spans="1:12" ht="28.5" customHeight="1" x14ac:dyDescent="0.2">
      <c r="A27" s="36" t="s">
        <v>526</v>
      </c>
      <c r="B27" s="73" t="s">
        <v>727</v>
      </c>
      <c r="C27" s="52">
        <v>82.381</v>
      </c>
      <c r="D27" s="52">
        <v>81.450999999999993</v>
      </c>
      <c r="E27" s="52"/>
      <c r="F27" s="52"/>
      <c r="G27" s="52"/>
      <c r="H27" s="52"/>
      <c r="I27" s="52">
        <f t="shared" si="9"/>
        <v>82.381</v>
      </c>
      <c r="J27" s="52">
        <f t="shared" si="10"/>
        <v>81.450999999999993</v>
      </c>
      <c r="K27" s="52">
        <f t="shared" si="11"/>
        <v>-0.93000000000000682</v>
      </c>
      <c r="L27" s="53">
        <f t="shared" si="12"/>
        <v>98.871098918439927</v>
      </c>
    </row>
    <row r="28" spans="1:12" ht="31.5" customHeight="1" x14ac:dyDescent="0.2">
      <c r="A28" s="36" t="s">
        <v>153</v>
      </c>
      <c r="B28" s="73" t="s">
        <v>91</v>
      </c>
      <c r="C28" s="52">
        <v>249.90600000000001</v>
      </c>
      <c r="D28" s="52"/>
      <c r="E28" s="52"/>
      <c r="F28" s="52"/>
      <c r="G28" s="52"/>
      <c r="H28" s="52"/>
      <c r="I28" s="52">
        <f t="shared" si="0"/>
        <v>249.90600000000001</v>
      </c>
      <c r="J28" s="52">
        <f t="shared" si="1"/>
        <v>0</v>
      </c>
      <c r="K28" s="52">
        <f t="shared" si="2"/>
        <v>-249.90600000000001</v>
      </c>
      <c r="L28" s="53">
        <f t="shared" si="3"/>
        <v>0</v>
      </c>
    </row>
    <row r="29" spans="1:12" x14ac:dyDescent="0.2">
      <c r="A29" s="36" t="s">
        <v>619</v>
      </c>
      <c r="B29" s="92" t="s">
        <v>620</v>
      </c>
      <c r="C29" s="52"/>
      <c r="D29" s="52">
        <f>D31</f>
        <v>212.86699999999999</v>
      </c>
      <c r="E29" s="52"/>
      <c r="F29" s="52"/>
      <c r="G29" s="52"/>
      <c r="H29" s="52"/>
      <c r="I29" s="52">
        <f t="shared" ref="I29:I31" si="13">C29+E29</f>
        <v>0</v>
      </c>
      <c r="J29" s="52">
        <f t="shared" ref="J29:J31" si="14">D29+F29</f>
        <v>212.86699999999999</v>
      </c>
      <c r="K29" s="52">
        <f t="shared" ref="K29:K31" si="15">J29-I29</f>
        <v>212.86699999999999</v>
      </c>
      <c r="L29" s="53">
        <f t="shared" ref="L29:L31" si="16">IF(I29&gt;0,J29/I29*100,0)</f>
        <v>0</v>
      </c>
    </row>
    <row r="30" spans="1:12" x14ac:dyDescent="0.2">
      <c r="A30" s="36"/>
      <c r="B30" s="93" t="s">
        <v>15</v>
      </c>
      <c r="C30" s="52"/>
      <c r="D30" s="52"/>
      <c r="E30" s="52"/>
      <c r="F30" s="52"/>
      <c r="G30" s="52"/>
      <c r="H30" s="52"/>
      <c r="I30" s="52">
        <f t="shared" si="13"/>
        <v>0</v>
      </c>
      <c r="J30" s="52">
        <f t="shared" si="14"/>
        <v>0</v>
      </c>
      <c r="K30" s="52">
        <f t="shared" si="15"/>
        <v>0</v>
      </c>
      <c r="L30" s="53">
        <f t="shared" si="16"/>
        <v>0</v>
      </c>
    </row>
    <row r="31" spans="1:12" ht="30" x14ac:dyDescent="0.2">
      <c r="A31" s="49" t="s">
        <v>621</v>
      </c>
      <c r="B31" s="94" t="s">
        <v>91</v>
      </c>
      <c r="C31" s="52"/>
      <c r="D31" s="52">
        <v>212.86699999999999</v>
      </c>
      <c r="E31" s="52"/>
      <c r="F31" s="52"/>
      <c r="G31" s="52"/>
      <c r="H31" s="52"/>
      <c r="I31" s="52">
        <f t="shared" si="13"/>
        <v>0</v>
      </c>
      <c r="J31" s="52">
        <f t="shared" si="14"/>
        <v>212.86699999999999</v>
      </c>
      <c r="K31" s="52">
        <f t="shared" si="15"/>
        <v>212.86699999999999</v>
      </c>
      <c r="L31" s="53">
        <f t="shared" si="16"/>
        <v>0</v>
      </c>
    </row>
    <row r="32" spans="1:12" ht="22.5" customHeight="1" x14ac:dyDescent="0.2">
      <c r="A32" s="36" t="s">
        <v>154</v>
      </c>
      <c r="B32" s="92" t="s">
        <v>92</v>
      </c>
      <c r="C32" s="52">
        <f>C40+C34+C37</f>
        <v>231953.04100000003</v>
      </c>
      <c r="D32" s="52">
        <f>D40+D34+D37</f>
        <v>266744.58600000001</v>
      </c>
      <c r="E32" s="52"/>
      <c r="F32" s="52"/>
      <c r="G32" s="52"/>
      <c r="H32" s="52"/>
      <c r="I32" s="52">
        <f t="shared" si="0"/>
        <v>231953.04100000003</v>
      </c>
      <c r="J32" s="52">
        <f t="shared" si="1"/>
        <v>266744.58600000001</v>
      </c>
      <c r="K32" s="52">
        <f t="shared" si="2"/>
        <v>34791.544999999984</v>
      </c>
      <c r="L32" s="53">
        <f t="shared" si="3"/>
        <v>114.99939162254829</v>
      </c>
    </row>
    <row r="33" spans="1:12" ht="18.75" customHeight="1" x14ac:dyDescent="0.2">
      <c r="A33" s="36"/>
      <c r="B33" s="36" t="s">
        <v>15</v>
      </c>
      <c r="C33" s="73"/>
      <c r="D33" s="52"/>
      <c r="E33" s="52"/>
      <c r="F33" s="52"/>
      <c r="G33" s="52"/>
      <c r="H33" s="52"/>
      <c r="I33" s="52">
        <f t="shared" si="0"/>
        <v>0</v>
      </c>
      <c r="J33" s="52">
        <f t="shared" si="1"/>
        <v>0</v>
      </c>
      <c r="K33" s="52">
        <f t="shared" si="2"/>
        <v>0</v>
      </c>
      <c r="L33" s="53">
        <f t="shared" si="3"/>
        <v>0</v>
      </c>
    </row>
    <row r="34" spans="1:12" ht="30" x14ac:dyDescent="0.2">
      <c r="A34" s="36" t="s">
        <v>156</v>
      </c>
      <c r="B34" s="74" t="s">
        <v>157</v>
      </c>
      <c r="C34" s="52">
        <f>C36</f>
        <v>24947.648000000001</v>
      </c>
      <c r="D34" s="52">
        <f>D36</f>
        <v>30655.167000000001</v>
      </c>
      <c r="E34" s="52"/>
      <c r="F34" s="52"/>
      <c r="G34" s="52"/>
      <c r="H34" s="52"/>
      <c r="I34" s="52">
        <f t="shared" si="0"/>
        <v>24947.648000000001</v>
      </c>
      <c r="J34" s="52">
        <f t="shared" si="1"/>
        <v>30655.167000000001</v>
      </c>
      <c r="K34" s="52">
        <f t="shared" si="2"/>
        <v>5707.5190000000002</v>
      </c>
      <c r="L34" s="53">
        <f t="shared" si="3"/>
        <v>122.87798432942456</v>
      </c>
    </row>
    <row r="35" spans="1:12" ht="18" customHeight="1" x14ac:dyDescent="0.2">
      <c r="A35" s="36"/>
      <c r="B35" s="94" t="s">
        <v>5</v>
      </c>
      <c r="C35" s="52"/>
      <c r="D35" s="52"/>
      <c r="E35" s="52"/>
      <c r="F35" s="52"/>
      <c r="G35" s="52"/>
      <c r="H35" s="52"/>
      <c r="I35" s="52">
        <f t="shared" si="0"/>
        <v>0</v>
      </c>
      <c r="J35" s="52">
        <f t="shared" si="1"/>
        <v>0</v>
      </c>
      <c r="K35" s="52">
        <f t="shared" si="2"/>
        <v>0</v>
      </c>
      <c r="L35" s="53">
        <f t="shared" si="3"/>
        <v>0</v>
      </c>
    </row>
    <row r="36" spans="1:12" ht="21" customHeight="1" x14ac:dyDescent="0.2">
      <c r="A36" s="36" t="s">
        <v>155</v>
      </c>
      <c r="B36" s="94" t="s">
        <v>129</v>
      </c>
      <c r="C36" s="52">
        <v>24947.648000000001</v>
      </c>
      <c r="D36" s="52">
        <v>30655.167000000001</v>
      </c>
      <c r="E36" s="52"/>
      <c r="F36" s="52"/>
      <c r="G36" s="52"/>
      <c r="H36" s="52"/>
      <c r="I36" s="52">
        <f t="shared" si="0"/>
        <v>24947.648000000001</v>
      </c>
      <c r="J36" s="52">
        <f t="shared" si="1"/>
        <v>30655.167000000001</v>
      </c>
      <c r="K36" s="52">
        <f t="shared" si="2"/>
        <v>5707.5190000000002</v>
      </c>
      <c r="L36" s="53">
        <f t="shared" si="3"/>
        <v>122.87798432942456</v>
      </c>
    </row>
    <row r="37" spans="1:12" ht="30" x14ac:dyDescent="0.2">
      <c r="A37" s="36" t="s">
        <v>159</v>
      </c>
      <c r="B37" s="71" t="s">
        <v>158</v>
      </c>
      <c r="C37" s="52">
        <f>C39</f>
        <v>87204.118000000002</v>
      </c>
      <c r="D37" s="52">
        <f>D39</f>
        <v>104152.30899999999</v>
      </c>
      <c r="E37" s="52"/>
      <c r="F37" s="52"/>
      <c r="G37" s="52"/>
      <c r="H37" s="52"/>
      <c r="I37" s="52">
        <f t="shared" si="0"/>
        <v>87204.118000000002</v>
      </c>
      <c r="J37" s="52">
        <f t="shared" si="1"/>
        <v>104152.30899999999</v>
      </c>
      <c r="K37" s="52">
        <f t="shared" si="2"/>
        <v>16948.190999999992</v>
      </c>
      <c r="L37" s="53">
        <f t="shared" si="3"/>
        <v>119.43508103596668</v>
      </c>
    </row>
    <row r="38" spans="1:12" ht="19.5" customHeight="1" x14ac:dyDescent="0.2">
      <c r="A38" s="36"/>
      <c r="B38" s="93" t="s">
        <v>5</v>
      </c>
      <c r="C38" s="52"/>
      <c r="D38" s="52"/>
      <c r="E38" s="52"/>
      <c r="F38" s="52"/>
      <c r="G38" s="52"/>
      <c r="H38" s="52"/>
      <c r="I38" s="52">
        <f t="shared" si="0"/>
        <v>0</v>
      </c>
      <c r="J38" s="52">
        <f t="shared" si="1"/>
        <v>0</v>
      </c>
      <c r="K38" s="52">
        <f t="shared" si="2"/>
        <v>0</v>
      </c>
      <c r="L38" s="53">
        <f t="shared" si="3"/>
        <v>0</v>
      </c>
    </row>
    <row r="39" spans="1:12" ht="21.75" customHeight="1" x14ac:dyDescent="0.2">
      <c r="A39" s="36" t="s">
        <v>302</v>
      </c>
      <c r="B39" s="94" t="s">
        <v>129</v>
      </c>
      <c r="C39" s="52">
        <v>87204.118000000002</v>
      </c>
      <c r="D39" s="52">
        <v>104152.30899999999</v>
      </c>
      <c r="E39" s="52"/>
      <c r="F39" s="52"/>
      <c r="G39" s="52"/>
      <c r="H39" s="52"/>
      <c r="I39" s="52">
        <f t="shared" si="0"/>
        <v>87204.118000000002</v>
      </c>
      <c r="J39" s="52">
        <f t="shared" si="1"/>
        <v>104152.30899999999</v>
      </c>
      <c r="K39" s="52">
        <f t="shared" si="2"/>
        <v>16948.190999999992</v>
      </c>
      <c r="L39" s="53">
        <f t="shared" si="3"/>
        <v>119.43508103596668</v>
      </c>
    </row>
    <row r="40" spans="1:12" ht="29.25" customHeight="1" x14ac:dyDescent="0.2">
      <c r="A40" s="36" t="s">
        <v>303</v>
      </c>
      <c r="B40" s="71" t="s">
        <v>73</v>
      </c>
      <c r="C40" s="52">
        <v>119801.27499999999</v>
      </c>
      <c r="D40" s="52">
        <v>131937.10999999999</v>
      </c>
      <c r="E40" s="52"/>
      <c r="F40" s="52"/>
      <c r="G40" s="52"/>
      <c r="H40" s="52"/>
      <c r="I40" s="52">
        <f t="shared" si="0"/>
        <v>119801.27499999999</v>
      </c>
      <c r="J40" s="52">
        <f t="shared" si="1"/>
        <v>131937.10999999999</v>
      </c>
      <c r="K40" s="52">
        <f t="shared" si="2"/>
        <v>12135.834999999992</v>
      </c>
      <c r="L40" s="53">
        <f t="shared" si="3"/>
        <v>110.12997148819994</v>
      </c>
    </row>
    <row r="41" spans="1:12" ht="30" x14ac:dyDescent="0.2">
      <c r="A41" s="36" t="s">
        <v>160</v>
      </c>
      <c r="B41" s="91" t="s">
        <v>623</v>
      </c>
      <c r="C41" s="52">
        <f>C43+C61+C57</f>
        <v>828303.74399999995</v>
      </c>
      <c r="D41" s="52">
        <f>D43+D61+D57</f>
        <v>971663.15700000012</v>
      </c>
      <c r="E41" s="52"/>
      <c r="F41" s="52"/>
      <c r="G41" s="52"/>
      <c r="H41" s="52"/>
      <c r="I41" s="52">
        <f t="shared" si="0"/>
        <v>828303.74399999995</v>
      </c>
      <c r="J41" s="52">
        <f t="shared" ref="J41:J60" si="17">D41+F41</f>
        <v>971663.15700000012</v>
      </c>
      <c r="K41" s="52">
        <f t="shared" si="2"/>
        <v>143359.41300000018</v>
      </c>
      <c r="L41" s="53">
        <f t="shared" si="3"/>
        <v>117.30758964189833</v>
      </c>
    </row>
    <row r="42" spans="1:12" ht="21" customHeight="1" x14ac:dyDescent="0.2">
      <c r="A42" s="36"/>
      <c r="B42" s="17" t="s">
        <v>5</v>
      </c>
      <c r="C42" s="52"/>
      <c r="D42" s="52"/>
      <c r="E42" s="52"/>
      <c r="F42" s="52"/>
      <c r="G42" s="52"/>
      <c r="H42" s="52"/>
      <c r="I42" s="52">
        <f t="shared" si="0"/>
        <v>0</v>
      </c>
      <c r="J42" s="52">
        <f t="shared" si="17"/>
        <v>0</v>
      </c>
      <c r="K42" s="52">
        <f t="shared" si="2"/>
        <v>0</v>
      </c>
      <c r="L42" s="53">
        <f t="shared" si="3"/>
        <v>0</v>
      </c>
    </row>
    <row r="43" spans="1:12" ht="20.25" customHeight="1" x14ac:dyDescent="0.2">
      <c r="A43" s="36" t="s">
        <v>161</v>
      </c>
      <c r="B43" s="91" t="s">
        <v>74</v>
      </c>
      <c r="C43" s="52">
        <f>SUM(C45:C56)-C49</f>
        <v>297336.24</v>
      </c>
      <c r="D43" s="52">
        <f>SUM(D45:D56)-D49</f>
        <v>331875.2350000001</v>
      </c>
      <c r="E43" s="52"/>
      <c r="F43" s="52"/>
      <c r="G43" s="52"/>
      <c r="H43" s="52"/>
      <c r="I43" s="52">
        <f t="shared" si="0"/>
        <v>297336.24</v>
      </c>
      <c r="J43" s="52">
        <f t="shared" si="17"/>
        <v>331875.2350000001</v>
      </c>
      <c r="K43" s="52">
        <f t="shared" si="2"/>
        <v>34538.995000000112</v>
      </c>
      <c r="L43" s="53">
        <f t="shared" si="3"/>
        <v>111.61614036687897</v>
      </c>
    </row>
    <row r="44" spans="1:12" x14ac:dyDescent="0.2">
      <c r="A44" s="36"/>
      <c r="B44" s="93" t="s">
        <v>15</v>
      </c>
      <c r="C44" s="52"/>
      <c r="D44" s="52"/>
      <c r="E44" s="52"/>
      <c r="F44" s="52"/>
      <c r="G44" s="52"/>
      <c r="H44" s="52"/>
      <c r="I44" s="52">
        <f t="shared" si="0"/>
        <v>0</v>
      </c>
      <c r="J44" s="52">
        <f t="shared" si="17"/>
        <v>0</v>
      </c>
      <c r="K44" s="52">
        <f t="shared" si="2"/>
        <v>0</v>
      </c>
      <c r="L44" s="53">
        <f t="shared" si="3"/>
        <v>0</v>
      </c>
    </row>
    <row r="45" spans="1:12" ht="43.5" customHeight="1" x14ac:dyDescent="0.2">
      <c r="A45" s="36" t="s">
        <v>162</v>
      </c>
      <c r="B45" s="72" t="s">
        <v>68</v>
      </c>
      <c r="C45" s="52">
        <v>984.92899999999997</v>
      </c>
      <c r="D45" s="52">
        <v>675.00300000000004</v>
      </c>
      <c r="E45" s="52"/>
      <c r="F45" s="52"/>
      <c r="G45" s="52"/>
      <c r="H45" s="52"/>
      <c r="I45" s="52">
        <f t="shared" si="0"/>
        <v>984.92899999999997</v>
      </c>
      <c r="J45" s="52">
        <f t="shared" si="17"/>
        <v>675.00300000000004</v>
      </c>
      <c r="K45" s="52">
        <f t="shared" si="2"/>
        <v>-309.92599999999993</v>
      </c>
      <c r="L45" s="53">
        <f t="shared" si="3"/>
        <v>68.533163304156957</v>
      </c>
    </row>
    <row r="46" spans="1:12" ht="45" x14ac:dyDescent="0.2">
      <c r="A46" s="36" t="s">
        <v>163</v>
      </c>
      <c r="B46" s="72" t="s">
        <v>69</v>
      </c>
      <c r="C46" s="52">
        <v>12081.215</v>
      </c>
      <c r="D46" s="52">
        <v>15098.538</v>
      </c>
      <c r="E46" s="52"/>
      <c r="F46" s="52"/>
      <c r="G46" s="52"/>
      <c r="H46" s="52"/>
      <c r="I46" s="52">
        <f t="shared" si="0"/>
        <v>12081.215</v>
      </c>
      <c r="J46" s="52">
        <f t="shared" si="17"/>
        <v>15098.538</v>
      </c>
      <c r="K46" s="52">
        <f t="shared" si="2"/>
        <v>3017.3230000000003</v>
      </c>
      <c r="L46" s="53">
        <f t="shared" si="3"/>
        <v>124.9753273987757</v>
      </c>
    </row>
    <row r="47" spans="1:12" ht="44.25" customHeight="1" x14ac:dyDescent="0.2">
      <c r="A47" s="36" t="s">
        <v>164</v>
      </c>
      <c r="B47" s="72" t="s">
        <v>77</v>
      </c>
      <c r="C47" s="52">
        <v>14694.597</v>
      </c>
      <c r="D47" s="52">
        <v>17356.442999999999</v>
      </c>
      <c r="E47" s="52"/>
      <c r="F47" s="52"/>
      <c r="G47" s="52"/>
      <c r="H47" s="52"/>
      <c r="I47" s="52">
        <f t="shared" si="0"/>
        <v>14694.597</v>
      </c>
      <c r="J47" s="52">
        <f t="shared" si="17"/>
        <v>17356.442999999999</v>
      </c>
      <c r="K47" s="52">
        <f t="shared" si="2"/>
        <v>2661.8459999999995</v>
      </c>
      <c r="L47" s="53">
        <f t="shared" si="3"/>
        <v>118.11445390438405</v>
      </c>
    </row>
    <row r="48" spans="1:12" ht="47.25" customHeight="1" x14ac:dyDescent="0.2">
      <c r="A48" s="36" t="s">
        <v>165</v>
      </c>
      <c r="B48" s="72" t="s">
        <v>70</v>
      </c>
      <c r="C48" s="52">
        <v>46034.938999999998</v>
      </c>
      <c r="D48" s="52">
        <v>65442.847999999998</v>
      </c>
      <c r="E48" s="52"/>
      <c r="F48" s="52"/>
      <c r="G48" s="52"/>
      <c r="H48" s="52"/>
      <c r="I48" s="52">
        <f t="shared" si="0"/>
        <v>46034.938999999998</v>
      </c>
      <c r="J48" s="52">
        <f t="shared" si="17"/>
        <v>65442.847999999998</v>
      </c>
      <c r="K48" s="52">
        <f t="shared" si="2"/>
        <v>19407.909</v>
      </c>
      <c r="L48" s="53">
        <f t="shared" si="3"/>
        <v>142.1590848637814</v>
      </c>
    </row>
    <row r="49" spans="1:12" x14ac:dyDescent="0.2">
      <c r="A49" s="36"/>
      <c r="B49" s="72" t="s">
        <v>82</v>
      </c>
      <c r="C49" s="52">
        <f>C51+C52+C53+C54</f>
        <v>221649.98800000001</v>
      </c>
      <c r="D49" s="52">
        <f>D51+D52+D53+D54</f>
        <v>231658.33100000001</v>
      </c>
      <c r="E49" s="52"/>
      <c r="F49" s="52"/>
      <c r="G49" s="52"/>
      <c r="H49" s="52"/>
      <c r="I49" s="52">
        <f t="shared" si="0"/>
        <v>221649.98800000001</v>
      </c>
      <c r="J49" s="52">
        <f t="shared" si="17"/>
        <v>231658.33100000001</v>
      </c>
      <c r="K49" s="52">
        <f t="shared" si="2"/>
        <v>10008.342999999993</v>
      </c>
      <c r="L49" s="53">
        <f t="shared" si="3"/>
        <v>104.51538170171253</v>
      </c>
    </row>
    <row r="50" spans="1:12" ht="17.25" customHeight="1" x14ac:dyDescent="0.2">
      <c r="A50" s="36"/>
      <c r="B50" s="72" t="s">
        <v>15</v>
      </c>
      <c r="C50" s="52"/>
      <c r="D50" s="52"/>
      <c r="E50" s="52"/>
      <c r="F50" s="52"/>
      <c r="G50" s="52"/>
      <c r="H50" s="52"/>
      <c r="I50" s="52">
        <f t="shared" si="0"/>
        <v>0</v>
      </c>
      <c r="J50" s="52">
        <f t="shared" si="17"/>
        <v>0</v>
      </c>
      <c r="K50" s="52">
        <f t="shared" si="2"/>
        <v>0</v>
      </c>
      <c r="L50" s="53">
        <f t="shared" si="3"/>
        <v>0</v>
      </c>
    </row>
    <row r="51" spans="1:12" ht="21" customHeight="1" x14ac:dyDescent="0.2">
      <c r="A51" s="36" t="s">
        <v>166</v>
      </c>
      <c r="B51" s="93" t="s">
        <v>32</v>
      </c>
      <c r="C51" s="52">
        <v>105649.993</v>
      </c>
      <c r="D51" s="52">
        <v>100944.069</v>
      </c>
      <c r="E51" s="52"/>
      <c r="F51" s="52"/>
      <c r="G51" s="52"/>
      <c r="H51" s="52"/>
      <c r="I51" s="52">
        <f t="shared" si="0"/>
        <v>105649.993</v>
      </c>
      <c r="J51" s="52">
        <f t="shared" si="17"/>
        <v>100944.069</v>
      </c>
      <c r="K51" s="52">
        <f t="shared" si="2"/>
        <v>-4705.9239999999991</v>
      </c>
      <c r="L51" s="53">
        <f t="shared" si="3"/>
        <v>95.545741304497767</v>
      </c>
    </row>
    <row r="52" spans="1:12" ht="18.75" customHeight="1" x14ac:dyDescent="0.2">
      <c r="A52" s="36" t="s">
        <v>167</v>
      </c>
      <c r="B52" s="93" t="s">
        <v>33</v>
      </c>
      <c r="C52" s="52">
        <v>88339.918999999994</v>
      </c>
      <c r="D52" s="52">
        <v>98790.285999999993</v>
      </c>
      <c r="E52" s="52"/>
      <c r="F52" s="52"/>
      <c r="G52" s="52"/>
      <c r="H52" s="52"/>
      <c r="I52" s="52">
        <f t="shared" si="0"/>
        <v>88339.918999999994</v>
      </c>
      <c r="J52" s="52">
        <f t="shared" si="17"/>
        <v>98790.285999999993</v>
      </c>
      <c r="K52" s="52">
        <f t="shared" si="2"/>
        <v>10450.366999999998</v>
      </c>
      <c r="L52" s="53">
        <f t="shared" si="3"/>
        <v>111.8297221893536</v>
      </c>
    </row>
    <row r="53" spans="1:12" ht="20.25" customHeight="1" x14ac:dyDescent="0.2">
      <c r="A53" s="36" t="s">
        <v>168</v>
      </c>
      <c r="B53" s="93" t="s">
        <v>34</v>
      </c>
      <c r="C53" s="52">
        <v>16585.913</v>
      </c>
      <c r="D53" s="52">
        <v>21436.382000000001</v>
      </c>
      <c r="E53" s="52"/>
      <c r="F53" s="52"/>
      <c r="G53" s="52"/>
      <c r="H53" s="52"/>
      <c r="I53" s="52">
        <f t="shared" si="0"/>
        <v>16585.913</v>
      </c>
      <c r="J53" s="52">
        <f t="shared" si="17"/>
        <v>21436.382000000001</v>
      </c>
      <c r="K53" s="52">
        <f t="shared" si="2"/>
        <v>4850.469000000001</v>
      </c>
      <c r="L53" s="53">
        <f t="shared" si="3"/>
        <v>129.24451008515481</v>
      </c>
    </row>
    <row r="54" spans="1:12" ht="19.5" customHeight="1" x14ac:dyDescent="0.2">
      <c r="A54" s="36" t="s">
        <v>169</v>
      </c>
      <c r="B54" s="93" t="s">
        <v>35</v>
      </c>
      <c r="C54" s="52">
        <v>11074.163</v>
      </c>
      <c r="D54" s="52">
        <v>10487.593999999999</v>
      </c>
      <c r="E54" s="52"/>
      <c r="F54" s="52"/>
      <c r="G54" s="52"/>
      <c r="H54" s="52"/>
      <c r="I54" s="52">
        <f t="shared" si="0"/>
        <v>11074.163</v>
      </c>
      <c r="J54" s="52">
        <f t="shared" si="17"/>
        <v>10487.593999999999</v>
      </c>
      <c r="K54" s="52">
        <f t="shared" si="2"/>
        <v>-586.56900000000132</v>
      </c>
      <c r="L54" s="53">
        <f t="shared" si="3"/>
        <v>94.703265610231654</v>
      </c>
    </row>
    <row r="55" spans="1:12" ht="21" customHeight="1" x14ac:dyDescent="0.2">
      <c r="A55" s="36" t="s">
        <v>170</v>
      </c>
      <c r="B55" s="93" t="s">
        <v>71</v>
      </c>
      <c r="C55" s="52">
        <v>592.245</v>
      </c>
      <c r="D55" s="52">
        <v>411.82100000000003</v>
      </c>
      <c r="E55" s="52"/>
      <c r="F55" s="52"/>
      <c r="G55" s="52"/>
      <c r="H55" s="52"/>
      <c r="I55" s="52">
        <f t="shared" si="0"/>
        <v>592.245</v>
      </c>
      <c r="J55" s="52">
        <f t="shared" si="17"/>
        <v>411.82100000000003</v>
      </c>
      <c r="K55" s="52">
        <f t="shared" si="2"/>
        <v>-180.42399999999998</v>
      </c>
      <c r="L55" s="53">
        <f t="shared" si="3"/>
        <v>69.53558071406259</v>
      </c>
    </row>
    <row r="56" spans="1:12" ht="19.5" customHeight="1" x14ac:dyDescent="0.2">
      <c r="A56" s="36" t="s">
        <v>171</v>
      </c>
      <c r="B56" s="93" t="s">
        <v>72</v>
      </c>
      <c r="C56" s="52">
        <v>1298.327</v>
      </c>
      <c r="D56" s="52">
        <v>1232.251</v>
      </c>
      <c r="E56" s="52"/>
      <c r="F56" s="52"/>
      <c r="G56" s="52"/>
      <c r="H56" s="52"/>
      <c r="I56" s="52">
        <f t="shared" si="0"/>
        <v>1298.327</v>
      </c>
      <c r="J56" s="52">
        <f t="shared" si="17"/>
        <v>1232.251</v>
      </c>
      <c r="K56" s="52">
        <f t="shared" si="2"/>
        <v>-66.076000000000022</v>
      </c>
      <c r="L56" s="53">
        <f t="shared" si="3"/>
        <v>94.910681207430798</v>
      </c>
    </row>
    <row r="57" spans="1:12" ht="22.5" customHeight="1" x14ac:dyDescent="0.2">
      <c r="A57" s="36" t="s">
        <v>172</v>
      </c>
      <c r="B57" s="105" t="s">
        <v>36</v>
      </c>
      <c r="C57" s="52">
        <f>SUM(C59:C60)</f>
        <v>926.16599999999994</v>
      </c>
      <c r="D57" s="52">
        <f t="shared" ref="D57" si="18">SUM(D59:D60)</f>
        <v>1922.5169999999998</v>
      </c>
      <c r="E57" s="52"/>
      <c r="F57" s="52"/>
      <c r="G57" s="52"/>
      <c r="H57" s="52"/>
      <c r="I57" s="52">
        <f t="shared" si="0"/>
        <v>926.16599999999994</v>
      </c>
      <c r="J57" s="52">
        <f t="shared" si="17"/>
        <v>1922.5169999999998</v>
      </c>
      <c r="K57" s="52">
        <f t="shared" si="2"/>
        <v>996.35099999999989</v>
      </c>
      <c r="L57" s="156" t="s">
        <v>600</v>
      </c>
    </row>
    <row r="58" spans="1:12" x14ac:dyDescent="0.2">
      <c r="A58" s="36"/>
      <c r="B58" s="93" t="s">
        <v>15</v>
      </c>
      <c r="C58" s="52"/>
      <c r="D58" s="52"/>
      <c r="E58" s="52"/>
      <c r="F58" s="52"/>
      <c r="G58" s="52"/>
      <c r="H58" s="52"/>
      <c r="I58" s="52">
        <f t="shared" si="0"/>
        <v>0</v>
      </c>
      <c r="J58" s="52">
        <f t="shared" si="17"/>
        <v>0</v>
      </c>
      <c r="K58" s="52">
        <f t="shared" si="2"/>
        <v>0</v>
      </c>
      <c r="L58" s="53">
        <f t="shared" si="3"/>
        <v>0</v>
      </c>
    </row>
    <row r="59" spans="1:12" ht="24" customHeight="1" x14ac:dyDescent="0.2">
      <c r="A59" s="36" t="s">
        <v>173</v>
      </c>
      <c r="B59" s="95" t="s">
        <v>37</v>
      </c>
      <c r="C59" s="52">
        <v>453.44499999999999</v>
      </c>
      <c r="D59" s="52">
        <v>690.60299999999995</v>
      </c>
      <c r="E59" s="52"/>
      <c r="F59" s="52"/>
      <c r="G59" s="52"/>
      <c r="H59" s="52"/>
      <c r="I59" s="52">
        <f t="shared" si="0"/>
        <v>453.44499999999999</v>
      </c>
      <c r="J59" s="52">
        <f t="shared" si="17"/>
        <v>690.60299999999995</v>
      </c>
      <c r="K59" s="52">
        <f t="shared" si="2"/>
        <v>237.15799999999996</v>
      </c>
      <c r="L59" s="53">
        <f t="shared" si="3"/>
        <v>152.30138164496245</v>
      </c>
    </row>
    <row r="60" spans="1:12" ht="22.5" customHeight="1" x14ac:dyDescent="0.2">
      <c r="A60" s="36" t="s">
        <v>174</v>
      </c>
      <c r="B60" s="95" t="s">
        <v>38</v>
      </c>
      <c r="C60" s="52">
        <v>472.721</v>
      </c>
      <c r="D60" s="52">
        <v>1231.914</v>
      </c>
      <c r="E60" s="52"/>
      <c r="F60" s="52"/>
      <c r="G60" s="52"/>
      <c r="H60" s="52"/>
      <c r="I60" s="52">
        <f t="shared" si="0"/>
        <v>472.721</v>
      </c>
      <c r="J60" s="52">
        <f t="shared" si="17"/>
        <v>1231.914</v>
      </c>
      <c r="K60" s="52">
        <f t="shared" si="2"/>
        <v>759.19299999999998</v>
      </c>
      <c r="L60" s="156" t="s">
        <v>698</v>
      </c>
    </row>
    <row r="61" spans="1:12" ht="19.5" customHeight="1" x14ac:dyDescent="0.2">
      <c r="A61" s="36" t="s">
        <v>175</v>
      </c>
      <c r="B61" s="91" t="s">
        <v>42</v>
      </c>
      <c r="C61" s="52">
        <f>C63+C64+C65</f>
        <v>530041.33799999999</v>
      </c>
      <c r="D61" s="52">
        <f>D63+D64+D65</f>
        <v>637865.40500000003</v>
      </c>
      <c r="E61" s="52"/>
      <c r="F61" s="52"/>
      <c r="G61" s="52"/>
      <c r="H61" s="52"/>
      <c r="I61" s="52">
        <f t="shared" si="0"/>
        <v>530041.33799999999</v>
      </c>
      <c r="J61" s="52">
        <f t="shared" ref="J61:J91" si="19">D61+F61</f>
        <v>637865.40500000003</v>
      </c>
      <c r="K61" s="52">
        <f t="shared" ref="K61:K121" si="20">J61-I61</f>
        <v>107824.06700000004</v>
      </c>
      <c r="L61" s="53">
        <f t="shared" si="3"/>
        <v>120.34257694066875</v>
      </c>
    </row>
    <row r="62" spans="1:12" ht="18.75" customHeight="1" x14ac:dyDescent="0.2">
      <c r="A62" s="36"/>
      <c r="B62" s="95" t="s">
        <v>15</v>
      </c>
      <c r="C62" s="52"/>
      <c r="D62" s="52"/>
      <c r="E62" s="52"/>
      <c r="F62" s="52"/>
      <c r="G62" s="52"/>
      <c r="H62" s="52"/>
      <c r="I62" s="52">
        <f t="shared" si="0"/>
        <v>0</v>
      </c>
      <c r="J62" s="52">
        <f t="shared" si="19"/>
        <v>0</v>
      </c>
      <c r="K62" s="52">
        <f t="shared" si="20"/>
        <v>0</v>
      </c>
      <c r="L62" s="53">
        <f t="shared" si="3"/>
        <v>0</v>
      </c>
    </row>
    <row r="63" spans="1:12" ht="20.25" customHeight="1" x14ac:dyDescent="0.2">
      <c r="A63" s="36" t="s">
        <v>176</v>
      </c>
      <c r="B63" s="93" t="s">
        <v>43</v>
      </c>
      <c r="C63" s="52">
        <v>85367.017999999996</v>
      </c>
      <c r="D63" s="52">
        <v>101937.162</v>
      </c>
      <c r="E63" s="52"/>
      <c r="F63" s="52"/>
      <c r="G63" s="52"/>
      <c r="H63" s="52"/>
      <c r="I63" s="52">
        <f t="shared" ref="I63:I125" si="21">C63+E63</f>
        <v>85367.017999999996</v>
      </c>
      <c r="J63" s="52">
        <f t="shared" si="19"/>
        <v>101937.162</v>
      </c>
      <c r="K63" s="52">
        <f t="shared" si="20"/>
        <v>16570.144</v>
      </c>
      <c r="L63" s="53">
        <f t="shared" si="3"/>
        <v>119.4104753664934</v>
      </c>
    </row>
    <row r="64" spans="1:12" ht="18.75" customHeight="1" x14ac:dyDescent="0.2">
      <c r="A64" s="36" t="s">
        <v>177</v>
      </c>
      <c r="B64" s="93" t="s">
        <v>44</v>
      </c>
      <c r="C64" s="52">
        <v>444657.21399999998</v>
      </c>
      <c r="D64" s="52">
        <v>534139.06900000002</v>
      </c>
      <c r="E64" s="52"/>
      <c r="F64" s="52"/>
      <c r="G64" s="52"/>
      <c r="H64" s="52"/>
      <c r="I64" s="52">
        <f t="shared" si="21"/>
        <v>444657.21399999998</v>
      </c>
      <c r="J64" s="52">
        <f t="shared" si="19"/>
        <v>534139.06900000002</v>
      </c>
      <c r="K64" s="52">
        <f t="shared" si="20"/>
        <v>89481.85500000004</v>
      </c>
      <c r="L64" s="53">
        <f t="shared" si="3"/>
        <v>120.12378348594611</v>
      </c>
    </row>
    <row r="65" spans="1:12" ht="61.5" customHeight="1" x14ac:dyDescent="0.2">
      <c r="A65" s="36" t="s">
        <v>178</v>
      </c>
      <c r="B65" s="72" t="s">
        <v>88</v>
      </c>
      <c r="C65" s="52">
        <v>17.106000000000002</v>
      </c>
      <c r="D65" s="52">
        <v>1789.174</v>
      </c>
      <c r="E65" s="52"/>
      <c r="F65" s="52"/>
      <c r="G65" s="52"/>
      <c r="H65" s="52"/>
      <c r="I65" s="52">
        <f t="shared" si="21"/>
        <v>17.106000000000002</v>
      </c>
      <c r="J65" s="52">
        <f t="shared" si="19"/>
        <v>1789.174</v>
      </c>
      <c r="K65" s="52">
        <f t="shared" si="20"/>
        <v>1772.068</v>
      </c>
      <c r="L65" s="156" t="s">
        <v>699</v>
      </c>
    </row>
    <row r="66" spans="1:12" ht="22.5" customHeight="1" x14ac:dyDescent="0.2">
      <c r="A66" s="36" t="s">
        <v>180</v>
      </c>
      <c r="B66" s="106" t="s">
        <v>179</v>
      </c>
      <c r="C66" s="52">
        <f>C72</f>
        <v>-1.8440000000000001</v>
      </c>
      <c r="D66" s="52">
        <f>D72</f>
        <v>0</v>
      </c>
      <c r="E66" s="52">
        <f>E67</f>
        <v>827.34899999999993</v>
      </c>
      <c r="F66" s="52">
        <f>F67</f>
        <v>2103.0140000000001</v>
      </c>
      <c r="G66" s="52"/>
      <c r="H66" s="52"/>
      <c r="I66" s="52">
        <f t="shared" si="21"/>
        <v>825.50499999999988</v>
      </c>
      <c r="J66" s="52">
        <f t="shared" si="19"/>
        <v>2103.0140000000001</v>
      </c>
      <c r="K66" s="52">
        <f t="shared" si="20"/>
        <v>1277.5090000000002</v>
      </c>
      <c r="L66" s="156" t="s">
        <v>700</v>
      </c>
    </row>
    <row r="67" spans="1:12" ht="23.25" customHeight="1" x14ac:dyDescent="0.2">
      <c r="A67" s="36" t="s">
        <v>181</v>
      </c>
      <c r="B67" s="106" t="s">
        <v>45</v>
      </c>
      <c r="C67" s="52"/>
      <c r="D67" s="52"/>
      <c r="E67" s="52">
        <f t="shared" ref="E67" si="22">E69+E70+E71</f>
        <v>827.34899999999993</v>
      </c>
      <c r="F67" s="52">
        <f t="shared" ref="F67" si="23">F69+F70+F71</f>
        <v>2103.0140000000001</v>
      </c>
      <c r="G67" s="52"/>
      <c r="H67" s="52"/>
      <c r="I67" s="52">
        <f t="shared" si="21"/>
        <v>827.34899999999993</v>
      </c>
      <c r="J67" s="52">
        <f t="shared" si="19"/>
        <v>2103.0140000000001</v>
      </c>
      <c r="K67" s="52">
        <f t="shared" si="20"/>
        <v>1275.6650000000002</v>
      </c>
      <c r="L67" s="156" t="s">
        <v>700</v>
      </c>
    </row>
    <row r="68" spans="1:12" x14ac:dyDescent="0.2">
      <c r="A68" s="36"/>
      <c r="B68" s="93" t="s">
        <v>15</v>
      </c>
      <c r="C68" s="52"/>
      <c r="D68" s="52"/>
      <c r="E68" s="52"/>
      <c r="F68" s="52"/>
      <c r="G68" s="52"/>
      <c r="H68" s="52"/>
      <c r="I68" s="52">
        <f t="shared" si="21"/>
        <v>0</v>
      </c>
      <c r="J68" s="52">
        <f t="shared" si="19"/>
        <v>0</v>
      </c>
      <c r="K68" s="52">
        <f t="shared" si="20"/>
        <v>0</v>
      </c>
      <c r="L68" s="53">
        <f t="shared" si="3"/>
        <v>0</v>
      </c>
    </row>
    <row r="69" spans="1:12" ht="60" customHeight="1" x14ac:dyDescent="0.2">
      <c r="A69" s="36" t="s">
        <v>182</v>
      </c>
      <c r="B69" s="79" t="s">
        <v>562</v>
      </c>
      <c r="C69" s="52"/>
      <c r="D69" s="52"/>
      <c r="E69" s="52">
        <v>515.06200000000001</v>
      </c>
      <c r="F69" s="52">
        <v>546.86400000000003</v>
      </c>
      <c r="G69" s="52"/>
      <c r="H69" s="52"/>
      <c r="I69" s="52">
        <f t="shared" si="21"/>
        <v>515.06200000000001</v>
      </c>
      <c r="J69" s="52">
        <f t="shared" si="19"/>
        <v>546.86400000000003</v>
      </c>
      <c r="K69" s="52">
        <f t="shared" si="20"/>
        <v>31.802000000000021</v>
      </c>
      <c r="L69" s="53">
        <f t="shared" si="3"/>
        <v>106.17440230496523</v>
      </c>
    </row>
    <row r="70" spans="1:12" ht="30" x14ac:dyDescent="0.2">
      <c r="A70" s="36" t="s">
        <v>183</v>
      </c>
      <c r="B70" s="79" t="s">
        <v>46</v>
      </c>
      <c r="C70" s="52"/>
      <c r="D70" s="52"/>
      <c r="E70" s="52">
        <v>296.09399999999999</v>
      </c>
      <c r="F70" s="52">
        <v>327.50599999999997</v>
      </c>
      <c r="G70" s="52"/>
      <c r="H70" s="52"/>
      <c r="I70" s="52">
        <f t="shared" si="21"/>
        <v>296.09399999999999</v>
      </c>
      <c r="J70" s="52">
        <f t="shared" si="19"/>
        <v>327.50599999999997</v>
      </c>
      <c r="K70" s="52">
        <f t="shared" si="20"/>
        <v>31.411999999999978</v>
      </c>
      <c r="L70" s="53">
        <f t="shared" si="3"/>
        <v>110.60879315352557</v>
      </c>
    </row>
    <row r="71" spans="1:12" ht="43.5" customHeight="1" x14ac:dyDescent="0.2">
      <c r="A71" s="36" t="s">
        <v>184</v>
      </c>
      <c r="B71" s="79" t="s">
        <v>47</v>
      </c>
      <c r="C71" s="52"/>
      <c r="D71" s="52"/>
      <c r="E71" s="52">
        <v>16.193000000000001</v>
      </c>
      <c r="F71" s="52">
        <v>1228.644</v>
      </c>
      <c r="G71" s="52"/>
      <c r="H71" s="52"/>
      <c r="I71" s="52">
        <f t="shared" si="21"/>
        <v>16.193000000000001</v>
      </c>
      <c r="J71" s="52">
        <f t="shared" si="19"/>
        <v>1228.644</v>
      </c>
      <c r="K71" s="52">
        <f t="shared" si="20"/>
        <v>1212.451</v>
      </c>
      <c r="L71" s="156" t="s">
        <v>701</v>
      </c>
    </row>
    <row r="72" spans="1:12" ht="43.5" customHeight="1" x14ac:dyDescent="0.2">
      <c r="A72" s="49" t="s">
        <v>323</v>
      </c>
      <c r="B72" s="110" t="s">
        <v>527</v>
      </c>
      <c r="C72" s="52">
        <f>C74</f>
        <v>-1.8440000000000001</v>
      </c>
      <c r="D72" s="52">
        <f>D74</f>
        <v>0</v>
      </c>
      <c r="E72" s="52"/>
      <c r="F72" s="52"/>
      <c r="G72" s="52"/>
      <c r="H72" s="52"/>
      <c r="I72" s="52">
        <f t="shared" si="21"/>
        <v>-1.8440000000000001</v>
      </c>
      <c r="J72" s="52">
        <f t="shared" ref="J72" si="24">D72+F72</f>
        <v>0</v>
      </c>
      <c r="K72" s="52">
        <f t="shared" ref="K72" si="25">J72-I72</f>
        <v>1.8440000000000001</v>
      </c>
      <c r="L72" s="53">
        <f>-(J72/I72*100)</f>
        <v>0</v>
      </c>
    </row>
    <row r="73" spans="1:12" ht="18.600000000000001" customHeight="1" x14ac:dyDescent="0.2">
      <c r="A73" s="36"/>
      <c r="B73" s="93" t="s">
        <v>15</v>
      </c>
      <c r="C73" s="52"/>
      <c r="D73" s="52"/>
      <c r="E73" s="52"/>
      <c r="F73" s="52"/>
      <c r="G73" s="52"/>
      <c r="H73" s="52"/>
      <c r="I73" s="52">
        <f t="shared" ref="I73:I74" si="26">C73+E73</f>
        <v>0</v>
      </c>
      <c r="J73" s="52">
        <f t="shared" ref="J73:J74" si="27">D73+F73</f>
        <v>0</v>
      </c>
      <c r="K73" s="52">
        <f t="shared" ref="K73:K74" si="28">J73-I73</f>
        <v>0</v>
      </c>
      <c r="L73" s="53">
        <f t="shared" ref="L73" si="29">IF(I73&gt;0,J73/I73*100,0)</f>
        <v>0</v>
      </c>
    </row>
    <row r="74" spans="1:12" ht="15.95" customHeight="1" x14ac:dyDescent="0.2">
      <c r="A74" s="49" t="s">
        <v>528</v>
      </c>
      <c r="B74" s="93" t="s">
        <v>324</v>
      </c>
      <c r="C74" s="52">
        <v>-1.8440000000000001</v>
      </c>
      <c r="D74" s="52"/>
      <c r="E74" s="52"/>
      <c r="F74" s="52"/>
      <c r="G74" s="52"/>
      <c r="H74" s="52"/>
      <c r="I74" s="52">
        <f t="shared" si="26"/>
        <v>-1.8440000000000001</v>
      </c>
      <c r="J74" s="52">
        <f t="shared" si="27"/>
        <v>0</v>
      </c>
      <c r="K74" s="52">
        <f t="shared" si="28"/>
        <v>1.8440000000000001</v>
      </c>
      <c r="L74" s="53">
        <f>-(J74/I74*100)</f>
        <v>0</v>
      </c>
    </row>
    <row r="75" spans="1:12" ht="22.5" customHeight="1" x14ac:dyDescent="0.2">
      <c r="A75" s="44" t="s">
        <v>185</v>
      </c>
      <c r="B75" s="43" t="s">
        <v>186</v>
      </c>
      <c r="C75" s="50">
        <f t="shared" ref="C75:H75" si="30">C76+C89+C105+C118</f>
        <v>137927.125</v>
      </c>
      <c r="D75" s="50">
        <f t="shared" si="30"/>
        <v>101306.42199999999</v>
      </c>
      <c r="E75" s="50">
        <f t="shared" si="30"/>
        <v>111509.584</v>
      </c>
      <c r="F75" s="50">
        <f t="shared" si="30"/>
        <v>150864.72500000001</v>
      </c>
      <c r="G75" s="50">
        <f t="shared" si="30"/>
        <v>22291.698</v>
      </c>
      <c r="H75" s="50">
        <f t="shared" si="30"/>
        <v>19869.162</v>
      </c>
      <c r="I75" s="50">
        <f t="shared" si="21"/>
        <v>249436.709</v>
      </c>
      <c r="J75" s="50">
        <f t="shared" si="19"/>
        <v>252171.147</v>
      </c>
      <c r="K75" s="50">
        <f t="shared" si="20"/>
        <v>2734.4379999999946</v>
      </c>
      <c r="L75" s="51">
        <f t="shared" ref="L75:L144" si="31">IF(I75&gt;0,J75/I75*100,0)</f>
        <v>101.09624522026547</v>
      </c>
    </row>
    <row r="76" spans="1:12" ht="20.25" customHeight="1" x14ac:dyDescent="0.2">
      <c r="A76" s="36" t="s">
        <v>187</v>
      </c>
      <c r="B76" s="80" t="s">
        <v>188</v>
      </c>
      <c r="C76" s="52">
        <f>C77+C80+C81</f>
        <v>56212.585000000006</v>
      </c>
      <c r="D76" s="52">
        <f t="shared" ref="D76" si="32">D77+D80+D81</f>
        <v>50270.542999999998</v>
      </c>
      <c r="E76" s="52">
        <f>E77+E80+E81+E88</f>
        <v>63.779000000000003</v>
      </c>
      <c r="F76" s="52">
        <f>F77+F80+F81+F88</f>
        <v>188.80699999999999</v>
      </c>
      <c r="G76" s="52"/>
      <c r="H76" s="52"/>
      <c r="I76" s="52">
        <f t="shared" si="21"/>
        <v>56276.364000000009</v>
      </c>
      <c r="J76" s="52">
        <f t="shared" si="19"/>
        <v>50459.35</v>
      </c>
      <c r="K76" s="52">
        <f t="shared" si="20"/>
        <v>-5817.0140000000101</v>
      </c>
      <c r="L76" s="53">
        <f t="shared" si="31"/>
        <v>89.663486432776622</v>
      </c>
    </row>
    <row r="77" spans="1:12" ht="77.25" customHeight="1" x14ac:dyDescent="0.2">
      <c r="A77" s="36" t="s">
        <v>189</v>
      </c>
      <c r="B77" s="80" t="s">
        <v>563</v>
      </c>
      <c r="C77" s="52">
        <f t="shared" ref="C77:D77" si="33">C79</f>
        <v>442.02699999999999</v>
      </c>
      <c r="D77" s="52">
        <f t="shared" si="33"/>
        <v>925.24099999999999</v>
      </c>
      <c r="E77" s="52"/>
      <c r="F77" s="52"/>
      <c r="G77" s="52"/>
      <c r="H77" s="52"/>
      <c r="I77" s="52">
        <f t="shared" si="21"/>
        <v>442.02699999999999</v>
      </c>
      <c r="J77" s="52">
        <f t="shared" si="19"/>
        <v>925.24099999999999</v>
      </c>
      <c r="K77" s="52">
        <f t="shared" si="20"/>
        <v>483.214</v>
      </c>
      <c r="L77" s="156" t="s">
        <v>600</v>
      </c>
    </row>
    <row r="78" spans="1:12" ht="18.75" customHeight="1" x14ac:dyDescent="0.2">
      <c r="A78" s="36"/>
      <c r="B78" s="95" t="s">
        <v>15</v>
      </c>
      <c r="C78" s="52"/>
      <c r="D78" s="52"/>
      <c r="E78" s="52"/>
      <c r="F78" s="52"/>
      <c r="G78" s="52"/>
      <c r="H78" s="52"/>
      <c r="I78" s="52">
        <f t="shared" si="21"/>
        <v>0</v>
      </c>
      <c r="J78" s="52">
        <f t="shared" si="19"/>
        <v>0</v>
      </c>
      <c r="K78" s="52">
        <f t="shared" si="20"/>
        <v>0</v>
      </c>
      <c r="L78" s="53">
        <f t="shared" si="31"/>
        <v>0</v>
      </c>
    </row>
    <row r="79" spans="1:12" ht="47.25" customHeight="1" x14ac:dyDescent="0.2">
      <c r="A79" s="36" t="s">
        <v>190</v>
      </c>
      <c r="B79" s="72" t="s">
        <v>64</v>
      </c>
      <c r="C79" s="52">
        <v>442.02699999999999</v>
      </c>
      <c r="D79" s="52">
        <v>925.24099999999999</v>
      </c>
      <c r="E79" s="52"/>
      <c r="F79" s="52"/>
      <c r="G79" s="52"/>
      <c r="H79" s="52"/>
      <c r="I79" s="52">
        <f t="shared" si="21"/>
        <v>442.02699999999999</v>
      </c>
      <c r="J79" s="52">
        <f t="shared" si="19"/>
        <v>925.24099999999999</v>
      </c>
      <c r="K79" s="52">
        <f t="shared" si="20"/>
        <v>483.214</v>
      </c>
      <c r="L79" s="156" t="s">
        <v>600</v>
      </c>
    </row>
    <row r="80" spans="1:12" ht="32.25" customHeight="1" x14ac:dyDescent="0.2">
      <c r="A80" s="36" t="s">
        <v>191</v>
      </c>
      <c r="B80" s="71" t="s">
        <v>85</v>
      </c>
      <c r="C80" s="52">
        <v>34967.103999999999</v>
      </c>
      <c r="D80" s="52">
        <v>17207.643</v>
      </c>
      <c r="E80" s="52"/>
      <c r="F80" s="52"/>
      <c r="G80" s="52"/>
      <c r="H80" s="52"/>
      <c r="I80" s="52">
        <f t="shared" si="21"/>
        <v>34967.103999999999</v>
      </c>
      <c r="J80" s="52">
        <f t="shared" si="19"/>
        <v>17207.643</v>
      </c>
      <c r="K80" s="52">
        <f t="shared" si="20"/>
        <v>-17759.460999999999</v>
      </c>
      <c r="L80" s="53">
        <f t="shared" si="31"/>
        <v>49.210946951740695</v>
      </c>
    </row>
    <row r="81" spans="1:12" ht="21.95" customHeight="1" x14ac:dyDescent="0.2">
      <c r="A81" s="36" t="s">
        <v>192</v>
      </c>
      <c r="B81" s="75" t="s">
        <v>21</v>
      </c>
      <c r="C81" s="52">
        <f>C82+C83+C84+C85+C86</f>
        <v>20803.454000000002</v>
      </c>
      <c r="D81" s="52">
        <f>D82+D83+D84+D85+D86+D87</f>
        <v>32137.659</v>
      </c>
      <c r="E81" s="52">
        <f t="shared" ref="E81:F81" si="34">E82+E83+E84+E85</f>
        <v>0</v>
      </c>
      <c r="F81" s="52">
        <f t="shared" si="34"/>
        <v>0</v>
      </c>
      <c r="G81" s="52"/>
      <c r="H81" s="52"/>
      <c r="I81" s="52">
        <f t="shared" si="21"/>
        <v>20803.454000000002</v>
      </c>
      <c r="J81" s="52">
        <f t="shared" si="19"/>
        <v>32137.659</v>
      </c>
      <c r="K81" s="52">
        <f t="shared" si="20"/>
        <v>11334.204999999998</v>
      </c>
      <c r="L81" s="53">
        <f t="shared" si="31"/>
        <v>154.48232298348148</v>
      </c>
    </row>
    <row r="82" spans="1:12" ht="22.5" customHeight="1" x14ac:dyDescent="0.2">
      <c r="A82" s="36" t="s">
        <v>193</v>
      </c>
      <c r="B82" s="17" t="s">
        <v>21</v>
      </c>
      <c r="C82" s="52">
        <v>5.9539999999999997</v>
      </c>
      <c r="D82" s="52">
        <v>6.04</v>
      </c>
      <c r="E82" s="52"/>
      <c r="F82" s="52"/>
      <c r="G82" s="52"/>
      <c r="H82" s="52"/>
      <c r="I82" s="52">
        <f t="shared" si="21"/>
        <v>5.9539999999999997</v>
      </c>
      <c r="J82" s="52">
        <f t="shared" si="19"/>
        <v>6.04</v>
      </c>
      <c r="K82" s="52">
        <f t="shared" si="20"/>
        <v>8.6000000000000298E-2</v>
      </c>
      <c r="L82" s="53">
        <f t="shared" si="31"/>
        <v>101.44440712126301</v>
      </c>
    </row>
    <row r="83" spans="1:12" ht="63.75" customHeight="1" x14ac:dyDescent="0.2">
      <c r="A83" s="36" t="s">
        <v>194</v>
      </c>
      <c r="B83" s="75" t="s">
        <v>39</v>
      </c>
      <c r="C83" s="52">
        <v>4.4080000000000004</v>
      </c>
      <c r="D83" s="52">
        <v>5.1029999999999998</v>
      </c>
      <c r="E83" s="52"/>
      <c r="F83" s="52"/>
      <c r="G83" s="52"/>
      <c r="H83" s="52"/>
      <c r="I83" s="52">
        <f t="shared" si="21"/>
        <v>4.4080000000000004</v>
      </c>
      <c r="J83" s="52">
        <f t="shared" si="19"/>
        <v>5.1029999999999998</v>
      </c>
      <c r="K83" s="52">
        <f t="shared" si="20"/>
        <v>0.6949999999999994</v>
      </c>
      <c r="L83" s="53">
        <f t="shared" si="31"/>
        <v>115.76678765880217</v>
      </c>
    </row>
    <row r="84" spans="1:12" ht="22.5" customHeight="1" x14ac:dyDescent="0.2">
      <c r="A84" s="36" t="s">
        <v>195</v>
      </c>
      <c r="B84" s="17" t="s">
        <v>4</v>
      </c>
      <c r="C84" s="52">
        <v>6001.63</v>
      </c>
      <c r="D84" s="52">
        <v>13743.839</v>
      </c>
      <c r="E84" s="52"/>
      <c r="F84" s="52"/>
      <c r="G84" s="52"/>
      <c r="H84" s="52"/>
      <c r="I84" s="52">
        <f t="shared" si="21"/>
        <v>6001.63</v>
      </c>
      <c r="J84" s="52">
        <f t="shared" si="19"/>
        <v>13743.839</v>
      </c>
      <c r="K84" s="52">
        <f t="shared" si="20"/>
        <v>7742.2089999999998</v>
      </c>
      <c r="L84" s="156" t="s">
        <v>523</v>
      </c>
    </row>
    <row r="85" spans="1:12" ht="48" customHeight="1" x14ac:dyDescent="0.2">
      <c r="A85" s="36" t="s">
        <v>196</v>
      </c>
      <c r="B85" s="75" t="s">
        <v>93</v>
      </c>
      <c r="C85" s="52">
        <v>426.755</v>
      </c>
      <c r="D85" s="52">
        <v>547.85699999999997</v>
      </c>
      <c r="E85" s="52"/>
      <c r="F85" s="52"/>
      <c r="G85" s="52"/>
      <c r="H85" s="52"/>
      <c r="I85" s="52">
        <f t="shared" si="21"/>
        <v>426.755</v>
      </c>
      <c r="J85" s="52">
        <f t="shared" si="19"/>
        <v>547.85699999999997</v>
      </c>
      <c r="K85" s="52">
        <f t="shared" si="20"/>
        <v>121.10199999999998</v>
      </c>
      <c r="L85" s="53">
        <f t="shared" si="31"/>
        <v>128.37740624011437</v>
      </c>
    </row>
    <row r="86" spans="1:12" ht="21" customHeight="1" x14ac:dyDescent="0.2">
      <c r="A86" s="49" t="s">
        <v>325</v>
      </c>
      <c r="B86" s="17" t="s">
        <v>326</v>
      </c>
      <c r="C86" s="52">
        <v>14364.707</v>
      </c>
      <c r="D86" s="52">
        <v>17797.82</v>
      </c>
      <c r="E86" s="52"/>
      <c r="F86" s="52"/>
      <c r="G86" s="52"/>
      <c r="H86" s="52"/>
      <c r="I86" s="52">
        <f t="shared" si="21"/>
        <v>14364.707</v>
      </c>
      <c r="J86" s="52">
        <f t="shared" si="19"/>
        <v>17797.82</v>
      </c>
      <c r="K86" s="52">
        <f t="shared" ref="K86:K87" si="35">J86-I86</f>
        <v>3433.1129999999994</v>
      </c>
      <c r="L86" s="53">
        <f t="shared" si="31"/>
        <v>123.89963818962684</v>
      </c>
    </row>
    <row r="87" spans="1:12" ht="75" x14ac:dyDescent="0.2">
      <c r="A87" s="49" t="s">
        <v>624</v>
      </c>
      <c r="B87" s="17" t="s">
        <v>625</v>
      </c>
      <c r="C87" s="52"/>
      <c r="D87" s="52">
        <v>37</v>
      </c>
      <c r="E87" s="52"/>
      <c r="F87" s="52"/>
      <c r="G87" s="52"/>
      <c r="H87" s="52"/>
      <c r="I87" s="52">
        <f t="shared" ref="I87" si="36">C87+E87</f>
        <v>0</v>
      </c>
      <c r="J87" s="52">
        <f t="shared" ref="J87" si="37">D87+F87</f>
        <v>37</v>
      </c>
      <c r="K87" s="52">
        <f t="shared" si="35"/>
        <v>37</v>
      </c>
      <c r="L87" s="53">
        <f t="shared" ref="L87" si="38">IF(I87&gt;0,J87/I87*100,0)</f>
        <v>0</v>
      </c>
    </row>
    <row r="88" spans="1:12" ht="32.25" customHeight="1" x14ac:dyDescent="0.2">
      <c r="A88" s="36" t="s">
        <v>243</v>
      </c>
      <c r="B88" s="81" t="s">
        <v>98</v>
      </c>
      <c r="C88" s="52"/>
      <c r="D88" s="52"/>
      <c r="E88" s="52">
        <v>63.779000000000003</v>
      </c>
      <c r="F88" s="52">
        <v>188.80699999999999</v>
      </c>
      <c r="G88" s="52"/>
      <c r="H88" s="52"/>
      <c r="I88" s="52">
        <f t="shared" si="21"/>
        <v>63.779000000000003</v>
      </c>
      <c r="J88" s="52">
        <f t="shared" si="19"/>
        <v>188.80699999999999</v>
      </c>
      <c r="K88" s="52">
        <f t="shared" si="20"/>
        <v>125.02799999999999</v>
      </c>
      <c r="L88" s="156" t="s">
        <v>553</v>
      </c>
    </row>
    <row r="89" spans="1:12" ht="33" customHeight="1" x14ac:dyDescent="0.2">
      <c r="A89" s="36" t="s">
        <v>197</v>
      </c>
      <c r="B89" s="75" t="s">
        <v>198</v>
      </c>
      <c r="C89" s="52">
        <f>C90+C96+C99+C104</f>
        <v>36468.429999999993</v>
      </c>
      <c r="D89" s="52">
        <f>D90+D96+D99+D104</f>
        <v>47747.772999999994</v>
      </c>
      <c r="E89" s="52"/>
      <c r="F89" s="52"/>
      <c r="G89" s="52"/>
      <c r="H89" s="52"/>
      <c r="I89" s="52">
        <f t="shared" si="21"/>
        <v>36468.429999999993</v>
      </c>
      <c r="J89" s="52">
        <f t="shared" si="19"/>
        <v>47747.772999999994</v>
      </c>
      <c r="K89" s="52">
        <f t="shared" si="20"/>
        <v>11279.343000000001</v>
      </c>
      <c r="L89" s="53">
        <f t="shared" si="31"/>
        <v>130.9290611084711</v>
      </c>
    </row>
    <row r="90" spans="1:12" ht="18.75" customHeight="1" x14ac:dyDescent="0.2">
      <c r="A90" s="36" t="s">
        <v>199</v>
      </c>
      <c r="B90" s="17" t="s">
        <v>99</v>
      </c>
      <c r="C90" s="52">
        <f t="shared" ref="C90:D90" si="39">SUM(C92:C95)</f>
        <v>24998.991999999995</v>
      </c>
      <c r="D90" s="52">
        <f t="shared" si="39"/>
        <v>33483.949999999997</v>
      </c>
      <c r="E90" s="52"/>
      <c r="F90" s="52"/>
      <c r="G90" s="52"/>
      <c r="H90" s="52"/>
      <c r="I90" s="52">
        <f t="shared" si="21"/>
        <v>24998.991999999995</v>
      </c>
      <c r="J90" s="52">
        <f t="shared" si="19"/>
        <v>33483.949999999997</v>
      </c>
      <c r="K90" s="52">
        <f t="shared" si="20"/>
        <v>8484.9580000000024</v>
      </c>
      <c r="L90" s="53">
        <f t="shared" si="31"/>
        <v>133.94120050920455</v>
      </c>
    </row>
    <row r="91" spans="1:12" ht="18" customHeight="1" x14ac:dyDescent="0.2">
      <c r="A91" s="36"/>
      <c r="B91" s="82" t="s">
        <v>15</v>
      </c>
      <c r="C91" s="52"/>
      <c r="D91" s="52"/>
      <c r="E91" s="52"/>
      <c r="F91" s="52"/>
      <c r="G91" s="52"/>
      <c r="H91" s="52"/>
      <c r="I91" s="52">
        <f t="shared" si="21"/>
        <v>0</v>
      </c>
      <c r="J91" s="52">
        <f t="shared" si="19"/>
        <v>0</v>
      </c>
      <c r="K91" s="52">
        <f t="shared" si="20"/>
        <v>0</v>
      </c>
      <c r="L91" s="53">
        <f t="shared" si="31"/>
        <v>0</v>
      </c>
    </row>
    <row r="92" spans="1:12" ht="47.25" customHeight="1" x14ac:dyDescent="0.2">
      <c r="A92" s="36" t="s">
        <v>200</v>
      </c>
      <c r="B92" s="79" t="s">
        <v>94</v>
      </c>
      <c r="C92" s="52">
        <v>1187.492</v>
      </c>
      <c r="D92" s="52">
        <v>1462.7470000000001</v>
      </c>
      <c r="E92" s="52"/>
      <c r="F92" s="52"/>
      <c r="G92" s="52"/>
      <c r="H92" s="52"/>
      <c r="I92" s="52">
        <f t="shared" si="21"/>
        <v>1187.492</v>
      </c>
      <c r="J92" s="52">
        <f t="shared" ref="J92:J123" si="40">D92+F92</f>
        <v>1462.7470000000001</v>
      </c>
      <c r="K92" s="52">
        <f t="shared" si="20"/>
        <v>275.25500000000011</v>
      </c>
      <c r="L92" s="53">
        <f t="shared" si="31"/>
        <v>123.1795245778498</v>
      </c>
    </row>
    <row r="93" spans="1:12" ht="21" customHeight="1" x14ac:dyDescent="0.2">
      <c r="A93" s="36" t="s">
        <v>201</v>
      </c>
      <c r="B93" s="97" t="s">
        <v>78</v>
      </c>
      <c r="C93" s="52">
        <v>22348.656999999999</v>
      </c>
      <c r="D93" s="52">
        <v>30712.823</v>
      </c>
      <c r="E93" s="52"/>
      <c r="F93" s="52"/>
      <c r="G93" s="52"/>
      <c r="H93" s="52"/>
      <c r="I93" s="52">
        <f t="shared" si="21"/>
        <v>22348.656999999999</v>
      </c>
      <c r="J93" s="52">
        <f t="shared" si="40"/>
        <v>30712.823</v>
      </c>
      <c r="K93" s="52">
        <f t="shared" si="20"/>
        <v>8364.1660000000011</v>
      </c>
      <c r="L93" s="53">
        <f t="shared" si="31"/>
        <v>137.42581041894374</v>
      </c>
    </row>
    <row r="94" spans="1:12" ht="33" customHeight="1" x14ac:dyDescent="0.2">
      <c r="A94" s="36" t="s">
        <v>202</v>
      </c>
      <c r="B94" s="79" t="s">
        <v>95</v>
      </c>
      <c r="C94" s="52">
        <v>1324.509</v>
      </c>
      <c r="D94" s="52">
        <v>1211.3800000000001</v>
      </c>
      <c r="E94" s="52"/>
      <c r="F94" s="52"/>
      <c r="G94" s="52"/>
      <c r="H94" s="52"/>
      <c r="I94" s="52">
        <f t="shared" si="21"/>
        <v>1324.509</v>
      </c>
      <c r="J94" s="52">
        <f t="shared" si="40"/>
        <v>1211.3800000000001</v>
      </c>
      <c r="K94" s="52">
        <f t="shared" si="20"/>
        <v>-113.12899999999991</v>
      </c>
      <c r="L94" s="53">
        <f t="shared" si="31"/>
        <v>91.458797184466107</v>
      </c>
    </row>
    <row r="95" spans="1:12" ht="90" customHeight="1" x14ac:dyDescent="0.2">
      <c r="A95" s="36" t="s">
        <v>203</v>
      </c>
      <c r="B95" s="79" t="s">
        <v>96</v>
      </c>
      <c r="C95" s="52">
        <v>138.334</v>
      </c>
      <c r="D95" s="52">
        <v>97</v>
      </c>
      <c r="E95" s="52"/>
      <c r="F95" s="52"/>
      <c r="G95" s="52"/>
      <c r="H95" s="52"/>
      <c r="I95" s="52">
        <f t="shared" si="21"/>
        <v>138.334</v>
      </c>
      <c r="J95" s="52">
        <f t="shared" si="40"/>
        <v>97</v>
      </c>
      <c r="K95" s="52">
        <f t="shared" si="20"/>
        <v>-41.334000000000003</v>
      </c>
      <c r="L95" s="53">
        <f t="shared" si="31"/>
        <v>70.120143999306023</v>
      </c>
    </row>
    <row r="96" spans="1:12" ht="30" customHeight="1" x14ac:dyDescent="0.2">
      <c r="A96" s="36" t="s">
        <v>204</v>
      </c>
      <c r="B96" s="83" t="s">
        <v>97</v>
      </c>
      <c r="C96" s="52">
        <f t="shared" ref="C96:D96" si="41">C98</f>
        <v>10823.368</v>
      </c>
      <c r="D96" s="52">
        <f t="shared" si="41"/>
        <v>13410.424000000001</v>
      </c>
      <c r="E96" s="52"/>
      <c r="F96" s="52"/>
      <c r="G96" s="52"/>
      <c r="H96" s="52"/>
      <c r="I96" s="52">
        <f t="shared" si="21"/>
        <v>10823.368</v>
      </c>
      <c r="J96" s="52">
        <f t="shared" si="40"/>
        <v>13410.424000000001</v>
      </c>
      <c r="K96" s="52">
        <f t="shared" si="20"/>
        <v>2587.0560000000005</v>
      </c>
      <c r="L96" s="53">
        <f t="shared" si="31"/>
        <v>123.9025042851726</v>
      </c>
    </row>
    <row r="97" spans="1:12" ht="19.5" customHeight="1" x14ac:dyDescent="0.2">
      <c r="A97" s="36"/>
      <c r="B97" s="82" t="s">
        <v>15</v>
      </c>
      <c r="C97" s="52"/>
      <c r="D97" s="52"/>
      <c r="E97" s="52"/>
      <c r="F97" s="52"/>
      <c r="G97" s="52"/>
      <c r="H97" s="52"/>
      <c r="I97" s="52">
        <f t="shared" si="21"/>
        <v>0</v>
      </c>
      <c r="J97" s="52">
        <f t="shared" si="40"/>
        <v>0</v>
      </c>
      <c r="K97" s="52">
        <f t="shared" si="20"/>
        <v>0</v>
      </c>
      <c r="L97" s="53">
        <f t="shared" si="31"/>
        <v>0</v>
      </c>
    </row>
    <row r="98" spans="1:12" ht="48" customHeight="1" x14ac:dyDescent="0.2">
      <c r="A98" s="36" t="s">
        <v>205</v>
      </c>
      <c r="B98" s="72" t="s">
        <v>724</v>
      </c>
      <c r="C98" s="52">
        <v>10823.368</v>
      </c>
      <c r="D98" s="52">
        <v>13410.424000000001</v>
      </c>
      <c r="E98" s="52"/>
      <c r="F98" s="52"/>
      <c r="G98" s="52"/>
      <c r="H98" s="52"/>
      <c r="I98" s="52">
        <f t="shared" si="21"/>
        <v>10823.368</v>
      </c>
      <c r="J98" s="52">
        <f t="shared" si="40"/>
        <v>13410.424000000001</v>
      </c>
      <c r="K98" s="52">
        <f t="shared" si="20"/>
        <v>2587.0560000000005</v>
      </c>
      <c r="L98" s="53">
        <f t="shared" si="31"/>
        <v>123.9025042851726</v>
      </c>
    </row>
    <row r="99" spans="1:12" ht="20.25" customHeight="1" x14ac:dyDescent="0.2">
      <c r="A99" s="36" t="s">
        <v>206</v>
      </c>
      <c r="B99" s="91" t="s">
        <v>14</v>
      </c>
      <c r="C99" s="52">
        <f>SUM(C101:C103)</f>
        <v>646.06999999999994</v>
      </c>
      <c r="D99" s="52">
        <f>SUM(D101:D103)</f>
        <v>850.79899999999998</v>
      </c>
      <c r="E99" s="52"/>
      <c r="F99" s="52"/>
      <c r="G99" s="52"/>
      <c r="H99" s="52"/>
      <c r="I99" s="52">
        <f t="shared" si="21"/>
        <v>646.06999999999994</v>
      </c>
      <c r="J99" s="52">
        <f t="shared" si="40"/>
        <v>850.79899999999998</v>
      </c>
      <c r="K99" s="52">
        <f t="shared" si="20"/>
        <v>204.72900000000004</v>
      </c>
      <c r="L99" s="53">
        <f t="shared" si="31"/>
        <v>131.68836194220441</v>
      </c>
    </row>
    <row r="100" spans="1:12" ht="20.25" customHeight="1" x14ac:dyDescent="0.2">
      <c r="A100" s="36"/>
      <c r="B100" s="107" t="s">
        <v>15</v>
      </c>
      <c r="C100" s="52"/>
      <c r="D100" s="52"/>
      <c r="E100" s="52"/>
      <c r="F100" s="52"/>
      <c r="G100" s="52"/>
      <c r="H100" s="52"/>
      <c r="I100" s="52">
        <f t="shared" si="21"/>
        <v>0</v>
      </c>
      <c r="J100" s="52">
        <f t="shared" si="40"/>
        <v>0</v>
      </c>
      <c r="K100" s="52">
        <f t="shared" si="20"/>
        <v>0</v>
      </c>
      <c r="L100" s="53">
        <f t="shared" si="31"/>
        <v>0</v>
      </c>
    </row>
    <row r="101" spans="1:12" ht="47.25" customHeight="1" x14ac:dyDescent="0.2">
      <c r="A101" s="36" t="s">
        <v>207</v>
      </c>
      <c r="B101" s="79" t="s">
        <v>40</v>
      </c>
      <c r="C101" s="52">
        <v>492.43099999999998</v>
      </c>
      <c r="D101" s="52">
        <v>662.178</v>
      </c>
      <c r="E101" s="52"/>
      <c r="F101" s="52"/>
      <c r="G101" s="52"/>
      <c r="H101" s="52"/>
      <c r="I101" s="52">
        <f t="shared" si="21"/>
        <v>492.43099999999998</v>
      </c>
      <c r="J101" s="52">
        <f t="shared" si="40"/>
        <v>662.178</v>
      </c>
      <c r="K101" s="52">
        <f t="shared" si="20"/>
        <v>169.74700000000001</v>
      </c>
      <c r="L101" s="53">
        <f t="shared" si="31"/>
        <v>134.47122541026053</v>
      </c>
    </row>
    <row r="102" spans="1:12" ht="20.25" customHeight="1" x14ac:dyDescent="0.2">
      <c r="A102" s="36" t="s">
        <v>208</v>
      </c>
      <c r="B102" s="97" t="s">
        <v>79</v>
      </c>
      <c r="C102" s="52">
        <v>5.7990000000000004</v>
      </c>
      <c r="D102" s="52">
        <v>0.73699999999999999</v>
      </c>
      <c r="E102" s="52"/>
      <c r="F102" s="52"/>
      <c r="G102" s="52"/>
      <c r="H102" s="52"/>
      <c r="I102" s="52">
        <f t="shared" si="21"/>
        <v>5.7990000000000004</v>
      </c>
      <c r="J102" s="52">
        <f t="shared" si="40"/>
        <v>0.73699999999999999</v>
      </c>
      <c r="K102" s="52">
        <f t="shared" si="20"/>
        <v>-5.0620000000000003</v>
      </c>
      <c r="L102" s="53">
        <f t="shared" si="31"/>
        <v>12.709087773754094</v>
      </c>
    </row>
    <row r="103" spans="1:12" ht="45" x14ac:dyDescent="0.2">
      <c r="A103" s="36" t="s">
        <v>209</v>
      </c>
      <c r="B103" s="79" t="s">
        <v>130</v>
      </c>
      <c r="C103" s="52">
        <v>147.84</v>
      </c>
      <c r="D103" s="52">
        <v>187.88399999999999</v>
      </c>
      <c r="E103" s="52"/>
      <c r="F103" s="52"/>
      <c r="G103" s="52"/>
      <c r="H103" s="52"/>
      <c r="I103" s="52">
        <f t="shared" si="21"/>
        <v>147.84</v>
      </c>
      <c r="J103" s="52">
        <f t="shared" si="40"/>
        <v>187.88399999999999</v>
      </c>
      <c r="K103" s="52">
        <f t="shared" si="20"/>
        <v>40.043999999999983</v>
      </c>
      <c r="L103" s="53">
        <f t="shared" si="31"/>
        <v>127.08603896103894</v>
      </c>
    </row>
    <row r="104" spans="1:12" ht="74.25" customHeight="1" x14ac:dyDescent="0.2">
      <c r="A104" s="36" t="s">
        <v>305</v>
      </c>
      <c r="B104" s="71" t="s">
        <v>306</v>
      </c>
      <c r="C104" s="52"/>
      <c r="D104" s="52">
        <v>2.6</v>
      </c>
      <c r="E104" s="52"/>
      <c r="F104" s="52"/>
      <c r="G104" s="52"/>
      <c r="H104" s="52"/>
      <c r="I104" s="52">
        <f t="shared" si="21"/>
        <v>0</v>
      </c>
      <c r="J104" s="52">
        <f t="shared" si="40"/>
        <v>2.6</v>
      </c>
      <c r="K104" s="52">
        <f t="shared" si="20"/>
        <v>2.6</v>
      </c>
      <c r="L104" s="53">
        <f t="shared" si="31"/>
        <v>0</v>
      </c>
    </row>
    <row r="105" spans="1:12" ht="23.1" customHeight="1" x14ac:dyDescent="0.2">
      <c r="A105" s="36" t="s">
        <v>211</v>
      </c>
      <c r="B105" s="91" t="s">
        <v>210</v>
      </c>
      <c r="C105" s="52">
        <f>C106+C107</f>
        <v>45246.11</v>
      </c>
      <c r="D105" s="52">
        <f>D106+D107</f>
        <v>3288.1060000000002</v>
      </c>
      <c r="E105" s="52">
        <f>E106+E107+E113+E117</f>
        <v>22313.293999999998</v>
      </c>
      <c r="F105" s="52">
        <f>F106+F107+F113+F117</f>
        <v>20109.295999999998</v>
      </c>
      <c r="G105" s="52">
        <f>G106+G107+G113+G117</f>
        <v>22291.698</v>
      </c>
      <c r="H105" s="52">
        <f>H106+H107+H113+H117</f>
        <v>19869.162</v>
      </c>
      <c r="I105" s="52">
        <f t="shared" si="21"/>
        <v>67559.403999999995</v>
      </c>
      <c r="J105" s="52">
        <f t="shared" si="40"/>
        <v>23397.401999999998</v>
      </c>
      <c r="K105" s="52">
        <f t="shared" si="20"/>
        <v>-44162.001999999993</v>
      </c>
      <c r="L105" s="53">
        <f t="shared" si="31"/>
        <v>34.6323392669361</v>
      </c>
    </row>
    <row r="106" spans="1:12" ht="45" x14ac:dyDescent="0.2">
      <c r="A106" s="36" t="s">
        <v>212</v>
      </c>
      <c r="B106" s="71" t="s">
        <v>56</v>
      </c>
      <c r="C106" s="52">
        <v>264.94299999999998</v>
      </c>
      <c r="D106" s="52">
        <v>418.779</v>
      </c>
      <c r="E106" s="52"/>
      <c r="F106" s="52"/>
      <c r="G106" s="52"/>
      <c r="H106" s="52"/>
      <c r="I106" s="52">
        <f t="shared" si="21"/>
        <v>264.94299999999998</v>
      </c>
      <c r="J106" s="52">
        <f t="shared" si="40"/>
        <v>418.779</v>
      </c>
      <c r="K106" s="52">
        <f t="shared" si="20"/>
        <v>153.83600000000001</v>
      </c>
      <c r="L106" s="53">
        <f t="shared" si="31"/>
        <v>158.06380995157448</v>
      </c>
    </row>
    <row r="107" spans="1:12" ht="21" customHeight="1" x14ac:dyDescent="0.2">
      <c r="A107" s="36" t="s">
        <v>213</v>
      </c>
      <c r="B107" s="91" t="s">
        <v>214</v>
      </c>
      <c r="C107" s="52">
        <f>C108+C111+C112+C109+C110</f>
        <v>44981.167000000001</v>
      </c>
      <c r="D107" s="52">
        <f>D108+D111+D112+D109+D110</f>
        <v>2869.3270000000002</v>
      </c>
      <c r="E107" s="52">
        <v>21.145</v>
      </c>
      <c r="F107" s="52">
        <f>F108+F111+F112</f>
        <v>239.96</v>
      </c>
      <c r="G107" s="52"/>
      <c r="H107" s="52"/>
      <c r="I107" s="52">
        <f t="shared" si="21"/>
        <v>45002.311999999998</v>
      </c>
      <c r="J107" s="52">
        <f t="shared" si="40"/>
        <v>3109.2870000000003</v>
      </c>
      <c r="K107" s="52">
        <f t="shared" si="20"/>
        <v>-41893.024999999994</v>
      </c>
      <c r="L107" s="53">
        <f t="shared" si="31"/>
        <v>6.9091716887790131</v>
      </c>
    </row>
    <row r="108" spans="1:12" ht="21" customHeight="1" x14ac:dyDescent="0.2">
      <c r="A108" s="36" t="s">
        <v>215</v>
      </c>
      <c r="B108" s="97" t="s">
        <v>21</v>
      </c>
      <c r="C108" s="52">
        <v>43716.07</v>
      </c>
      <c r="D108" s="52">
        <v>1666.0350000000001</v>
      </c>
      <c r="E108" s="52"/>
      <c r="F108" s="52"/>
      <c r="G108" s="52"/>
      <c r="H108" s="52"/>
      <c r="I108" s="52">
        <f t="shared" si="21"/>
        <v>43716.07</v>
      </c>
      <c r="J108" s="52">
        <f t="shared" si="40"/>
        <v>1666.0350000000001</v>
      </c>
      <c r="K108" s="52">
        <f t="shared" si="20"/>
        <v>-42050.034999999996</v>
      </c>
      <c r="L108" s="53">
        <f t="shared" si="31"/>
        <v>3.8110356214545367</v>
      </c>
    </row>
    <row r="109" spans="1:12" ht="21" customHeight="1" x14ac:dyDescent="0.2">
      <c r="A109" s="36" t="s">
        <v>570</v>
      </c>
      <c r="B109" s="97" t="s">
        <v>571</v>
      </c>
      <c r="C109" s="52">
        <v>0.30199999999999999</v>
      </c>
      <c r="D109" s="52"/>
      <c r="E109" s="52"/>
      <c r="F109" s="52"/>
      <c r="G109" s="52"/>
      <c r="H109" s="52"/>
      <c r="I109" s="52">
        <f t="shared" ref="I109:I110" si="42">C109+E109</f>
        <v>0.30199999999999999</v>
      </c>
      <c r="J109" s="52">
        <f t="shared" ref="J109:J110" si="43">D109+F109</f>
        <v>0</v>
      </c>
      <c r="K109" s="52">
        <f t="shared" ref="K109:K110" si="44">J109-I109</f>
        <v>-0.30199999999999999</v>
      </c>
      <c r="L109" s="53">
        <f t="shared" ref="L109:L110" si="45">IF(I109&gt;0,J109/I109*100,0)</f>
        <v>0</v>
      </c>
    </row>
    <row r="110" spans="1:12" ht="57" customHeight="1" x14ac:dyDescent="0.2">
      <c r="A110" s="36" t="s">
        <v>573</v>
      </c>
      <c r="B110" s="97" t="s">
        <v>572</v>
      </c>
      <c r="C110" s="52">
        <v>87.876999999999995</v>
      </c>
      <c r="D110" s="52"/>
      <c r="E110" s="52"/>
      <c r="F110" s="52"/>
      <c r="G110" s="52"/>
      <c r="H110" s="52"/>
      <c r="I110" s="52">
        <f t="shared" si="42"/>
        <v>87.876999999999995</v>
      </c>
      <c r="J110" s="52">
        <f t="shared" si="43"/>
        <v>0</v>
      </c>
      <c r="K110" s="52">
        <f t="shared" si="44"/>
        <v>-87.876999999999995</v>
      </c>
      <c r="L110" s="53">
        <f t="shared" si="45"/>
        <v>0</v>
      </c>
    </row>
    <row r="111" spans="1:12" ht="46.5" customHeight="1" x14ac:dyDescent="0.2">
      <c r="A111" s="36" t="s">
        <v>216</v>
      </c>
      <c r="B111" s="111" t="s">
        <v>30</v>
      </c>
      <c r="C111" s="52"/>
      <c r="D111" s="52"/>
      <c r="E111" s="52">
        <v>21.145</v>
      </c>
      <c r="F111" s="52">
        <v>239.96</v>
      </c>
      <c r="G111" s="52"/>
      <c r="H111" s="52"/>
      <c r="I111" s="52">
        <f t="shared" si="21"/>
        <v>21.145</v>
      </c>
      <c r="J111" s="52">
        <f t="shared" si="40"/>
        <v>239.96</v>
      </c>
      <c r="K111" s="52">
        <f t="shared" si="20"/>
        <v>218.815</v>
      </c>
      <c r="L111" s="156" t="s">
        <v>702</v>
      </c>
    </row>
    <row r="112" spans="1:12" ht="135.75" customHeight="1" x14ac:dyDescent="0.2">
      <c r="A112" s="36" t="s">
        <v>217</v>
      </c>
      <c r="B112" s="112" t="s">
        <v>66</v>
      </c>
      <c r="C112" s="52">
        <v>1176.9179999999999</v>
      </c>
      <c r="D112" s="52">
        <v>1203.2919999999999</v>
      </c>
      <c r="E112" s="52"/>
      <c r="F112" s="52"/>
      <c r="G112" s="52"/>
      <c r="H112" s="52"/>
      <c r="I112" s="52">
        <f t="shared" si="21"/>
        <v>1176.9179999999999</v>
      </c>
      <c r="J112" s="52">
        <f t="shared" si="40"/>
        <v>1203.2919999999999</v>
      </c>
      <c r="K112" s="52">
        <f t="shared" si="20"/>
        <v>26.374000000000024</v>
      </c>
      <c r="L112" s="53">
        <f t="shared" si="31"/>
        <v>102.24093777136557</v>
      </c>
    </row>
    <row r="113" spans="1:12" ht="21" customHeight="1" x14ac:dyDescent="0.2">
      <c r="A113" s="36" t="s">
        <v>237</v>
      </c>
      <c r="B113" s="91" t="s">
        <v>81</v>
      </c>
      <c r="C113" s="52"/>
      <c r="D113" s="52"/>
      <c r="E113" s="52">
        <f>E115+E116</f>
        <v>3.6510000000000002</v>
      </c>
      <c r="F113" s="52">
        <f>F115+F116</f>
        <v>3.3740000000000001</v>
      </c>
      <c r="G113" s="52">
        <f t="shared" ref="G113:H113" si="46">G115+G116</f>
        <v>3.2</v>
      </c>
      <c r="H113" s="52">
        <f t="shared" si="46"/>
        <v>3.2</v>
      </c>
      <c r="I113" s="52">
        <f t="shared" si="21"/>
        <v>3.6510000000000002</v>
      </c>
      <c r="J113" s="52">
        <f t="shared" si="40"/>
        <v>3.3740000000000001</v>
      </c>
      <c r="K113" s="52">
        <f t="shared" si="20"/>
        <v>-0.27700000000000014</v>
      </c>
      <c r="L113" s="53">
        <f t="shared" si="31"/>
        <v>92.41303752396604</v>
      </c>
    </row>
    <row r="114" spans="1:12" ht="20.25" customHeight="1" x14ac:dyDescent="0.2">
      <c r="A114" s="36"/>
      <c r="B114" s="93" t="s">
        <v>5</v>
      </c>
      <c r="C114" s="52"/>
      <c r="D114" s="52"/>
      <c r="E114" s="52"/>
      <c r="F114" s="52"/>
      <c r="G114" s="52"/>
      <c r="H114" s="52"/>
      <c r="I114" s="52">
        <f t="shared" si="21"/>
        <v>0</v>
      </c>
      <c r="J114" s="52">
        <f t="shared" si="40"/>
        <v>0</v>
      </c>
      <c r="K114" s="52">
        <f t="shared" si="20"/>
        <v>0</v>
      </c>
      <c r="L114" s="53">
        <f t="shared" si="31"/>
        <v>0</v>
      </c>
    </row>
    <row r="115" spans="1:12" ht="30.75" customHeight="1" x14ac:dyDescent="0.2">
      <c r="A115" s="36" t="s">
        <v>238</v>
      </c>
      <c r="B115" s="84" t="s">
        <v>728</v>
      </c>
      <c r="C115" s="52"/>
      <c r="D115" s="52"/>
      <c r="E115" s="52">
        <v>3.2</v>
      </c>
      <c r="F115" s="52">
        <v>3.2</v>
      </c>
      <c r="G115" s="52">
        <v>3.2</v>
      </c>
      <c r="H115" s="52">
        <v>3.2</v>
      </c>
      <c r="I115" s="52">
        <f t="shared" si="21"/>
        <v>3.2</v>
      </c>
      <c r="J115" s="52">
        <f t="shared" si="40"/>
        <v>3.2</v>
      </c>
      <c r="K115" s="52">
        <f t="shared" si="20"/>
        <v>0</v>
      </c>
      <c r="L115" s="53">
        <f t="shared" si="31"/>
        <v>100</v>
      </c>
    </row>
    <row r="116" spans="1:12" ht="60" customHeight="1" x14ac:dyDescent="0.2">
      <c r="A116" s="36" t="s">
        <v>239</v>
      </c>
      <c r="B116" s="84" t="s">
        <v>84</v>
      </c>
      <c r="C116" s="52"/>
      <c r="D116" s="52"/>
      <c r="E116" s="52">
        <v>0.45100000000000001</v>
      </c>
      <c r="F116" s="52">
        <v>0.17399999999999999</v>
      </c>
      <c r="G116" s="52"/>
      <c r="H116" s="52"/>
      <c r="I116" s="52">
        <f t="shared" si="21"/>
        <v>0.45100000000000001</v>
      </c>
      <c r="J116" s="52">
        <f t="shared" si="40"/>
        <v>0.17399999999999999</v>
      </c>
      <c r="K116" s="52">
        <f t="shared" si="20"/>
        <v>-0.27700000000000002</v>
      </c>
      <c r="L116" s="53">
        <f t="shared" si="31"/>
        <v>38.580931263858091</v>
      </c>
    </row>
    <row r="117" spans="1:12" ht="30" x14ac:dyDescent="0.2">
      <c r="A117" s="36" t="s">
        <v>240</v>
      </c>
      <c r="B117" s="78" t="s">
        <v>63</v>
      </c>
      <c r="C117" s="52"/>
      <c r="D117" s="52"/>
      <c r="E117" s="52">
        <v>22288.498</v>
      </c>
      <c r="F117" s="52">
        <v>19865.962</v>
      </c>
      <c r="G117" s="52">
        <v>22288.498</v>
      </c>
      <c r="H117" s="52">
        <v>19865.962</v>
      </c>
      <c r="I117" s="52">
        <f t="shared" si="21"/>
        <v>22288.498</v>
      </c>
      <c r="J117" s="52">
        <f t="shared" si="40"/>
        <v>19865.962</v>
      </c>
      <c r="K117" s="52">
        <f t="shared" si="20"/>
        <v>-2422.5360000000001</v>
      </c>
      <c r="L117" s="53">
        <f t="shared" si="31"/>
        <v>89.131003802948044</v>
      </c>
    </row>
    <row r="118" spans="1:12" ht="18.75" customHeight="1" x14ac:dyDescent="0.2">
      <c r="A118" s="36" t="s">
        <v>228</v>
      </c>
      <c r="B118" s="91" t="s">
        <v>54</v>
      </c>
      <c r="C118" s="52"/>
      <c r="D118" s="52"/>
      <c r="E118" s="52">
        <f>E120+E126</f>
        <v>89132.510999999999</v>
      </c>
      <c r="F118" s="52">
        <f>F120+F126</f>
        <v>130566.622</v>
      </c>
      <c r="G118" s="52"/>
      <c r="H118" s="52"/>
      <c r="I118" s="52">
        <f t="shared" si="21"/>
        <v>89132.510999999999</v>
      </c>
      <c r="J118" s="52">
        <f t="shared" si="40"/>
        <v>130566.622</v>
      </c>
      <c r="K118" s="52">
        <f t="shared" si="20"/>
        <v>41434.111000000004</v>
      </c>
      <c r="L118" s="53">
        <f t="shared" si="31"/>
        <v>146.48596851490026</v>
      </c>
    </row>
    <row r="119" spans="1:12" x14ac:dyDescent="0.2">
      <c r="A119" s="36"/>
      <c r="B119" s="71" t="s">
        <v>5</v>
      </c>
      <c r="C119" s="52"/>
      <c r="D119" s="52"/>
      <c r="E119" s="52"/>
      <c r="F119" s="52"/>
      <c r="G119" s="52"/>
      <c r="H119" s="52"/>
      <c r="I119" s="52">
        <f t="shared" si="21"/>
        <v>0</v>
      </c>
      <c r="J119" s="52">
        <f t="shared" si="40"/>
        <v>0</v>
      </c>
      <c r="K119" s="52">
        <f t="shared" si="20"/>
        <v>0</v>
      </c>
      <c r="L119" s="53">
        <f t="shared" si="31"/>
        <v>0</v>
      </c>
    </row>
    <row r="120" spans="1:12" ht="30" x14ac:dyDescent="0.2">
      <c r="A120" s="36" t="s">
        <v>229</v>
      </c>
      <c r="B120" s="71" t="s">
        <v>48</v>
      </c>
      <c r="C120" s="52"/>
      <c r="D120" s="52"/>
      <c r="E120" s="52">
        <f>SUM(E122:E125)</f>
        <v>58386.362000000001</v>
      </c>
      <c r="F120" s="52">
        <f>SUM(F122:F125)</f>
        <v>63694.393000000004</v>
      </c>
      <c r="G120" s="52"/>
      <c r="H120" s="52"/>
      <c r="I120" s="52">
        <f t="shared" si="21"/>
        <v>58386.362000000001</v>
      </c>
      <c r="J120" s="52">
        <f t="shared" si="40"/>
        <v>63694.393000000004</v>
      </c>
      <c r="K120" s="52">
        <f t="shared" si="20"/>
        <v>5308.0310000000027</v>
      </c>
      <c r="L120" s="53">
        <f t="shared" si="31"/>
        <v>109.091217226379</v>
      </c>
    </row>
    <row r="121" spans="1:12" ht="17.25" customHeight="1" x14ac:dyDescent="0.2">
      <c r="A121" s="36"/>
      <c r="B121" s="95" t="s">
        <v>15</v>
      </c>
      <c r="C121" s="52"/>
      <c r="D121" s="52"/>
      <c r="E121" s="52"/>
      <c r="F121" s="52"/>
      <c r="G121" s="52"/>
      <c r="H121" s="52"/>
      <c r="I121" s="52">
        <f t="shared" si="21"/>
        <v>0</v>
      </c>
      <c r="J121" s="52">
        <f t="shared" si="40"/>
        <v>0</v>
      </c>
      <c r="K121" s="52">
        <f t="shared" si="20"/>
        <v>0</v>
      </c>
      <c r="L121" s="53">
        <f t="shared" si="31"/>
        <v>0</v>
      </c>
    </row>
    <row r="122" spans="1:12" ht="30" x14ac:dyDescent="0.2">
      <c r="A122" s="36" t="s">
        <v>230</v>
      </c>
      <c r="B122" s="72" t="s">
        <v>49</v>
      </c>
      <c r="C122" s="52"/>
      <c r="D122" s="52"/>
      <c r="E122" s="52">
        <v>46300.510999999999</v>
      </c>
      <c r="F122" s="52">
        <v>60596.877</v>
      </c>
      <c r="G122" s="52"/>
      <c r="H122" s="52"/>
      <c r="I122" s="52">
        <f t="shared" si="21"/>
        <v>46300.510999999999</v>
      </c>
      <c r="J122" s="52">
        <f t="shared" si="40"/>
        <v>60596.877</v>
      </c>
      <c r="K122" s="52">
        <f t="shared" ref="K122:K190" si="47">J122-I122</f>
        <v>14296.366000000002</v>
      </c>
      <c r="L122" s="53">
        <f t="shared" si="31"/>
        <v>130.877339561112</v>
      </c>
    </row>
    <row r="123" spans="1:12" ht="30" x14ac:dyDescent="0.2">
      <c r="A123" s="36" t="s">
        <v>231</v>
      </c>
      <c r="B123" s="72" t="s">
        <v>50</v>
      </c>
      <c r="C123" s="52"/>
      <c r="D123" s="52"/>
      <c r="E123" s="52">
        <v>9356.4140000000007</v>
      </c>
      <c r="F123" s="52">
        <v>1.778</v>
      </c>
      <c r="G123" s="52"/>
      <c r="H123" s="52"/>
      <c r="I123" s="52">
        <f t="shared" si="21"/>
        <v>9356.4140000000007</v>
      </c>
      <c r="J123" s="52">
        <f t="shared" si="40"/>
        <v>1.778</v>
      </c>
      <c r="K123" s="52">
        <f t="shared" si="47"/>
        <v>-9354.6360000000004</v>
      </c>
      <c r="L123" s="53">
        <f t="shared" si="31"/>
        <v>1.9003006921241405E-2</v>
      </c>
    </row>
    <row r="124" spans="1:12" ht="42" customHeight="1" x14ac:dyDescent="0.2">
      <c r="A124" s="36" t="s">
        <v>232</v>
      </c>
      <c r="B124" s="93" t="s">
        <v>725</v>
      </c>
      <c r="C124" s="52"/>
      <c r="D124" s="52"/>
      <c r="E124" s="52">
        <v>2447.9789999999998</v>
      </c>
      <c r="F124" s="52">
        <v>2601.1860000000001</v>
      </c>
      <c r="G124" s="52"/>
      <c r="H124" s="52"/>
      <c r="I124" s="52">
        <f t="shared" si="21"/>
        <v>2447.9789999999998</v>
      </c>
      <c r="J124" s="52">
        <f t="shared" ref="J124:J162" si="48">D124+F124</f>
        <v>2601.1860000000001</v>
      </c>
      <c r="K124" s="52">
        <f t="shared" si="47"/>
        <v>153.20700000000033</v>
      </c>
      <c r="L124" s="53">
        <f t="shared" si="31"/>
        <v>106.25850957054782</v>
      </c>
    </row>
    <row r="125" spans="1:12" ht="29.25" customHeight="1" x14ac:dyDescent="0.2">
      <c r="A125" s="36" t="s">
        <v>233</v>
      </c>
      <c r="B125" s="72" t="s">
        <v>51</v>
      </c>
      <c r="C125" s="52"/>
      <c r="D125" s="52"/>
      <c r="E125" s="52">
        <v>281.45800000000003</v>
      </c>
      <c r="F125" s="52">
        <v>494.55200000000002</v>
      </c>
      <c r="G125" s="52"/>
      <c r="H125" s="52"/>
      <c r="I125" s="52">
        <f t="shared" si="21"/>
        <v>281.45800000000003</v>
      </c>
      <c r="J125" s="52">
        <f t="shared" si="48"/>
        <v>494.55200000000002</v>
      </c>
      <c r="K125" s="52">
        <f t="shared" si="47"/>
        <v>213.09399999999999</v>
      </c>
      <c r="L125" s="53">
        <f t="shared" si="31"/>
        <v>175.71076323998608</v>
      </c>
    </row>
    <row r="126" spans="1:12" ht="21.75" customHeight="1" x14ac:dyDescent="0.2">
      <c r="A126" s="36" t="s">
        <v>234</v>
      </c>
      <c r="B126" s="91" t="s">
        <v>57</v>
      </c>
      <c r="C126" s="52"/>
      <c r="D126" s="52"/>
      <c r="E126" s="52">
        <f>E128+E129</f>
        <v>30746.149000000001</v>
      </c>
      <c r="F126" s="52">
        <f>F128+F129</f>
        <v>66872.228999999992</v>
      </c>
      <c r="G126" s="52"/>
      <c r="H126" s="52"/>
      <c r="I126" s="52">
        <f t="shared" ref="I126:I185" si="49">C126+E126</f>
        <v>30746.149000000001</v>
      </c>
      <c r="J126" s="52">
        <f t="shared" si="48"/>
        <v>66872.228999999992</v>
      </c>
      <c r="K126" s="52">
        <f t="shared" si="47"/>
        <v>36126.079999999987</v>
      </c>
      <c r="L126" s="156" t="s">
        <v>610</v>
      </c>
    </row>
    <row r="127" spans="1:12" ht="15" customHeight="1" x14ac:dyDescent="0.2">
      <c r="A127" s="36"/>
      <c r="B127" s="95" t="s">
        <v>15</v>
      </c>
      <c r="C127" s="52"/>
      <c r="D127" s="52"/>
      <c r="E127" s="52"/>
      <c r="F127" s="52"/>
      <c r="G127" s="52"/>
      <c r="H127" s="52"/>
      <c r="I127" s="52">
        <f t="shared" si="49"/>
        <v>0</v>
      </c>
      <c r="J127" s="52">
        <f t="shared" si="48"/>
        <v>0</v>
      </c>
      <c r="K127" s="52">
        <f t="shared" si="47"/>
        <v>0</v>
      </c>
      <c r="L127" s="53">
        <f t="shared" si="31"/>
        <v>0</v>
      </c>
    </row>
    <row r="128" spans="1:12" ht="18" customHeight="1" x14ac:dyDescent="0.2">
      <c r="A128" s="36" t="s">
        <v>235</v>
      </c>
      <c r="B128" s="93" t="s">
        <v>89</v>
      </c>
      <c r="C128" s="52"/>
      <c r="D128" s="52"/>
      <c r="E128" s="52">
        <v>11008.928</v>
      </c>
      <c r="F128" s="52">
        <v>55816.398999999998</v>
      </c>
      <c r="G128" s="52"/>
      <c r="H128" s="52"/>
      <c r="I128" s="52">
        <f t="shared" si="49"/>
        <v>11008.928</v>
      </c>
      <c r="J128" s="52">
        <f t="shared" si="48"/>
        <v>55816.398999999998</v>
      </c>
      <c r="K128" s="52">
        <f t="shared" si="47"/>
        <v>44807.470999999998</v>
      </c>
      <c r="L128" s="156" t="s">
        <v>703</v>
      </c>
    </row>
    <row r="129" spans="1:12" ht="103.5" customHeight="1" x14ac:dyDescent="0.2">
      <c r="A129" s="36" t="s">
        <v>236</v>
      </c>
      <c r="B129" s="72" t="s">
        <v>90</v>
      </c>
      <c r="C129" s="52"/>
      <c r="D129" s="52"/>
      <c r="E129" s="52">
        <v>19737.221000000001</v>
      </c>
      <c r="F129" s="52">
        <v>11055.83</v>
      </c>
      <c r="G129" s="52"/>
      <c r="H129" s="52"/>
      <c r="I129" s="52">
        <f t="shared" si="49"/>
        <v>19737.221000000001</v>
      </c>
      <c r="J129" s="52">
        <f t="shared" si="48"/>
        <v>11055.83</v>
      </c>
      <c r="K129" s="52">
        <f t="shared" si="47"/>
        <v>-8681.3910000000014</v>
      </c>
      <c r="L129" s="53">
        <f t="shared" si="31"/>
        <v>56.015129992211158</v>
      </c>
    </row>
    <row r="130" spans="1:12" ht="19.5" customHeight="1" x14ac:dyDescent="0.2">
      <c r="A130" s="44" t="s">
        <v>222</v>
      </c>
      <c r="B130" s="45" t="s">
        <v>220</v>
      </c>
      <c r="C130" s="50">
        <f>C131</f>
        <v>57.654000000000003</v>
      </c>
      <c r="D130" s="50">
        <f>D131+D137</f>
        <v>0</v>
      </c>
      <c r="E130" s="50">
        <f>E131+E137</f>
        <v>73123.464999999997</v>
      </c>
      <c r="F130" s="50">
        <f>F131+F137</f>
        <v>81947.383000000002</v>
      </c>
      <c r="G130" s="50">
        <f>G131+G137</f>
        <v>73123.464999999997</v>
      </c>
      <c r="H130" s="50">
        <f>H131+H137</f>
        <v>81947.383000000002</v>
      </c>
      <c r="I130" s="50">
        <f t="shared" si="49"/>
        <v>73181.118999999992</v>
      </c>
      <c r="J130" s="50">
        <f t="shared" si="48"/>
        <v>81947.383000000002</v>
      </c>
      <c r="K130" s="50">
        <f t="shared" si="47"/>
        <v>8766.2640000000101</v>
      </c>
      <c r="L130" s="115">
        <f t="shared" si="31"/>
        <v>111.97886028498691</v>
      </c>
    </row>
    <row r="131" spans="1:12" ht="20.25" customHeight="1" x14ac:dyDescent="0.2">
      <c r="A131" s="36" t="s">
        <v>219</v>
      </c>
      <c r="B131" s="18" t="s">
        <v>221</v>
      </c>
      <c r="C131" s="52">
        <f>C135+C132</f>
        <v>57.654000000000003</v>
      </c>
      <c r="D131" s="52">
        <f>D135+D132</f>
        <v>0</v>
      </c>
      <c r="E131" s="52">
        <f t="shared" ref="E131:H131" si="50">E136</f>
        <v>14579.005999999999</v>
      </c>
      <c r="F131" s="52">
        <f>F136+F132</f>
        <v>18079.089</v>
      </c>
      <c r="G131" s="52">
        <f t="shared" si="50"/>
        <v>14579.005999999999</v>
      </c>
      <c r="H131" s="52">
        <f t="shared" si="50"/>
        <v>18079.089</v>
      </c>
      <c r="I131" s="52">
        <f t="shared" si="49"/>
        <v>14636.66</v>
      </c>
      <c r="J131" s="52">
        <f t="shared" si="48"/>
        <v>18079.089</v>
      </c>
      <c r="K131" s="52">
        <f t="shared" si="47"/>
        <v>3442.4290000000001</v>
      </c>
      <c r="L131" s="53">
        <f t="shared" si="31"/>
        <v>123.51922501445003</v>
      </c>
    </row>
    <row r="132" spans="1:12" ht="58.5" customHeight="1" x14ac:dyDescent="0.2">
      <c r="A132" s="36" t="s">
        <v>529</v>
      </c>
      <c r="B132" s="71" t="s">
        <v>530</v>
      </c>
      <c r="C132" s="52">
        <f>C134</f>
        <v>54.054000000000002</v>
      </c>
      <c r="D132" s="52">
        <f>D134</f>
        <v>0</v>
      </c>
      <c r="E132" s="52"/>
      <c r="F132" s="52">
        <f>F134</f>
        <v>0</v>
      </c>
      <c r="G132" s="52"/>
      <c r="H132" s="52"/>
      <c r="I132" s="52">
        <f t="shared" ref="I132:I134" si="51">C132+E132</f>
        <v>54.054000000000002</v>
      </c>
      <c r="J132" s="52">
        <f t="shared" ref="J132:J134" si="52">D132+F132</f>
        <v>0</v>
      </c>
      <c r="K132" s="52">
        <f t="shared" ref="K132:K134" si="53">J132-I132</f>
        <v>-54.054000000000002</v>
      </c>
      <c r="L132" s="53">
        <f t="shared" si="31"/>
        <v>0</v>
      </c>
    </row>
    <row r="133" spans="1:12" ht="15.75" customHeight="1" x14ac:dyDescent="0.2">
      <c r="A133" s="36"/>
      <c r="B133" s="72" t="s">
        <v>5</v>
      </c>
      <c r="C133" s="52"/>
      <c r="D133" s="52"/>
      <c r="E133" s="52"/>
      <c r="F133" s="52"/>
      <c r="G133" s="52"/>
      <c r="H133" s="52"/>
      <c r="I133" s="52">
        <f t="shared" si="51"/>
        <v>0</v>
      </c>
      <c r="J133" s="52">
        <f t="shared" si="52"/>
        <v>0</v>
      </c>
      <c r="K133" s="52">
        <f t="shared" si="53"/>
        <v>0</v>
      </c>
      <c r="L133" s="53">
        <f t="shared" si="31"/>
        <v>0</v>
      </c>
    </row>
    <row r="134" spans="1:12" ht="60" customHeight="1" x14ac:dyDescent="0.2">
      <c r="A134" s="36" t="s">
        <v>531</v>
      </c>
      <c r="B134" s="72" t="s">
        <v>532</v>
      </c>
      <c r="C134" s="52">
        <v>54.054000000000002</v>
      </c>
      <c r="D134" s="52"/>
      <c r="E134" s="52"/>
      <c r="F134" s="52"/>
      <c r="G134" s="52"/>
      <c r="H134" s="52"/>
      <c r="I134" s="52">
        <f t="shared" si="51"/>
        <v>54.054000000000002</v>
      </c>
      <c r="J134" s="52">
        <f t="shared" si="52"/>
        <v>0</v>
      </c>
      <c r="K134" s="52">
        <f t="shared" si="53"/>
        <v>-54.054000000000002</v>
      </c>
      <c r="L134" s="53">
        <f t="shared" si="31"/>
        <v>0</v>
      </c>
    </row>
    <row r="135" spans="1:12" ht="30" x14ac:dyDescent="0.2">
      <c r="A135" s="36" t="s">
        <v>218</v>
      </c>
      <c r="B135" s="71" t="s">
        <v>80</v>
      </c>
      <c r="C135" s="52">
        <v>3.6</v>
      </c>
      <c r="D135" s="52"/>
      <c r="E135" s="52"/>
      <c r="F135" s="52"/>
      <c r="G135" s="52"/>
      <c r="H135" s="52"/>
      <c r="I135" s="52">
        <f t="shared" si="49"/>
        <v>3.6</v>
      </c>
      <c r="J135" s="52">
        <f t="shared" si="48"/>
        <v>0</v>
      </c>
      <c r="K135" s="52">
        <f t="shared" si="47"/>
        <v>-3.6</v>
      </c>
      <c r="L135" s="53">
        <f t="shared" si="31"/>
        <v>0</v>
      </c>
    </row>
    <row r="136" spans="1:12" ht="30" x14ac:dyDescent="0.2">
      <c r="A136" s="36" t="s">
        <v>223</v>
      </c>
      <c r="B136" s="71" t="s">
        <v>52</v>
      </c>
      <c r="C136" s="52"/>
      <c r="D136" s="52"/>
      <c r="E136" s="52">
        <v>14579.005999999999</v>
      </c>
      <c r="F136" s="52">
        <v>18079.089</v>
      </c>
      <c r="G136" s="52">
        <v>14579.005999999999</v>
      </c>
      <c r="H136" s="52">
        <v>18079.089</v>
      </c>
      <c r="I136" s="52">
        <f t="shared" si="49"/>
        <v>14579.005999999999</v>
      </c>
      <c r="J136" s="52">
        <f t="shared" si="48"/>
        <v>18079.089</v>
      </c>
      <c r="K136" s="52">
        <f t="shared" si="47"/>
        <v>3500.0830000000005</v>
      </c>
      <c r="L136" s="53">
        <f t="shared" si="31"/>
        <v>124.00769297989179</v>
      </c>
    </row>
    <row r="137" spans="1:12" ht="20.25" customHeight="1" x14ac:dyDescent="0.2">
      <c r="A137" s="36" t="s">
        <v>226</v>
      </c>
      <c r="B137" s="91" t="s">
        <v>227</v>
      </c>
      <c r="C137" s="52"/>
      <c r="D137" s="52"/>
      <c r="E137" s="52">
        <f t="shared" ref="E137:H137" si="54">E138</f>
        <v>58544.459000000003</v>
      </c>
      <c r="F137" s="52">
        <f t="shared" si="54"/>
        <v>63868.294000000002</v>
      </c>
      <c r="G137" s="52">
        <f t="shared" si="54"/>
        <v>58544.459000000003</v>
      </c>
      <c r="H137" s="52">
        <f t="shared" si="54"/>
        <v>63868.294000000002</v>
      </c>
      <c r="I137" s="52">
        <f t="shared" si="49"/>
        <v>58544.459000000003</v>
      </c>
      <c r="J137" s="52">
        <f t="shared" si="48"/>
        <v>63868.294000000002</v>
      </c>
      <c r="K137" s="52">
        <f t="shared" si="47"/>
        <v>5323.8349999999991</v>
      </c>
      <c r="L137" s="53">
        <f t="shared" si="31"/>
        <v>109.09366162218699</v>
      </c>
    </row>
    <row r="138" spans="1:12" ht="20.25" customHeight="1" x14ac:dyDescent="0.2">
      <c r="A138" s="36" t="s">
        <v>224</v>
      </c>
      <c r="B138" s="91" t="s">
        <v>53</v>
      </c>
      <c r="C138" s="54"/>
      <c r="D138" s="54"/>
      <c r="E138" s="54">
        <f t="shared" ref="E138:H138" si="55">E140</f>
        <v>58544.459000000003</v>
      </c>
      <c r="F138" s="54">
        <f t="shared" si="55"/>
        <v>63868.294000000002</v>
      </c>
      <c r="G138" s="54">
        <f t="shared" si="55"/>
        <v>58544.459000000003</v>
      </c>
      <c r="H138" s="54">
        <f t="shared" si="55"/>
        <v>63868.294000000002</v>
      </c>
      <c r="I138" s="52">
        <f t="shared" si="49"/>
        <v>58544.459000000003</v>
      </c>
      <c r="J138" s="52">
        <f t="shared" si="48"/>
        <v>63868.294000000002</v>
      </c>
      <c r="K138" s="52">
        <f t="shared" si="47"/>
        <v>5323.8349999999991</v>
      </c>
      <c r="L138" s="53">
        <f t="shared" si="31"/>
        <v>109.09366162218699</v>
      </c>
    </row>
    <row r="139" spans="1:12" x14ac:dyDescent="0.2">
      <c r="A139" s="36"/>
      <c r="B139" s="76" t="s">
        <v>15</v>
      </c>
      <c r="C139" s="52"/>
      <c r="D139" s="52"/>
      <c r="E139" s="52"/>
      <c r="F139" s="52"/>
      <c r="G139" s="52"/>
      <c r="H139" s="52"/>
      <c r="I139" s="52">
        <f t="shared" si="49"/>
        <v>0</v>
      </c>
      <c r="J139" s="52">
        <f t="shared" si="48"/>
        <v>0</v>
      </c>
      <c r="K139" s="52">
        <f t="shared" si="47"/>
        <v>0</v>
      </c>
      <c r="L139" s="53">
        <f t="shared" si="31"/>
        <v>0</v>
      </c>
    </row>
    <row r="140" spans="1:12" ht="58.5" customHeight="1" x14ac:dyDescent="0.2">
      <c r="A140" s="36" t="s">
        <v>225</v>
      </c>
      <c r="B140" s="77" t="s">
        <v>65</v>
      </c>
      <c r="C140" s="55"/>
      <c r="D140" s="52"/>
      <c r="E140" s="52">
        <v>58544.459000000003</v>
      </c>
      <c r="F140" s="52">
        <v>63868.294000000002</v>
      </c>
      <c r="G140" s="52">
        <v>58544.459000000003</v>
      </c>
      <c r="H140" s="52">
        <v>63868.294000000002</v>
      </c>
      <c r="I140" s="52">
        <f t="shared" si="49"/>
        <v>58544.459000000003</v>
      </c>
      <c r="J140" s="52">
        <f t="shared" si="48"/>
        <v>63868.294000000002</v>
      </c>
      <c r="K140" s="52">
        <f t="shared" si="47"/>
        <v>5323.8349999999991</v>
      </c>
      <c r="L140" s="53">
        <f t="shared" si="31"/>
        <v>109.09366162218699</v>
      </c>
    </row>
    <row r="141" spans="1:12" ht="19.5" customHeight="1" x14ac:dyDescent="0.2">
      <c r="A141" s="44" t="s">
        <v>242</v>
      </c>
      <c r="B141" s="46" t="s">
        <v>128</v>
      </c>
      <c r="C141" s="56"/>
      <c r="D141" s="50"/>
      <c r="E141" s="56">
        <f t="shared" ref="E141:F141" si="56">E142</f>
        <v>8315.646999999999</v>
      </c>
      <c r="F141" s="56">
        <f t="shared" si="56"/>
        <v>10262.025</v>
      </c>
      <c r="G141" s="56"/>
      <c r="H141" s="56"/>
      <c r="I141" s="50">
        <f t="shared" si="49"/>
        <v>8315.646999999999</v>
      </c>
      <c r="J141" s="50">
        <f t="shared" si="48"/>
        <v>10262.025</v>
      </c>
      <c r="K141" s="50">
        <f t="shared" si="47"/>
        <v>1946.3780000000006</v>
      </c>
      <c r="L141" s="51">
        <f t="shared" si="31"/>
        <v>123.40621240896832</v>
      </c>
    </row>
    <row r="142" spans="1:12" ht="20.25" customHeight="1" x14ac:dyDescent="0.2">
      <c r="A142" s="36" t="s">
        <v>241</v>
      </c>
      <c r="B142" s="98" t="s">
        <v>3</v>
      </c>
      <c r="C142" s="54"/>
      <c r="D142" s="54"/>
      <c r="E142" s="54">
        <f>SUM(E144:E145)</f>
        <v>8315.646999999999</v>
      </c>
      <c r="F142" s="54">
        <f>SUM(F144:F145)</f>
        <v>10262.025</v>
      </c>
      <c r="G142" s="54"/>
      <c r="H142" s="54"/>
      <c r="I142" s="52">
        <f t="shared" si="49"/>
        <v>8315.646999999999</v>
      </c>
      <c r="J142" s="52">
        <f t="shared" si="48"/>
        <v>10262.025</v>
      </c>
      <c r="K142" s="52">
        <f t="shared" si="47"/>
        <v>1946.3780000000006</v>
      </c>
      <c r="L142" s="53">
        <f t="shared" si="31"/>
        <v>123.40621240896832</v>
      </c>
    </row>
    <row r="143" spans="1:12" x14ac:dyDescent="0.2">
      <c r="A143" s="36"/>
      <c r="B143" s="85" t="s">
        <v>5</v>
      </c>
      <c r="C143" s="52"/>
      <c r="D143" s="52"/>
      <c r="E143" s="52"/>
      <c r="F143" s="52"/>
      <c r="G143" s="52"/>
      <c r="H143" s="52"/>
      <c r="I143" s="52">
        <f t="shared" si="49"/>
        <v>0</v>
      </c>
      <c r="J143" s="52">
        <f t="shared" si="48"/>
        <v>0</v>
      </c>
      <c r="K143" s="52">
        <f t="shared" si="47"/>
        <v>0</v>
      </c>
      <c r="L143" s="53">
        <f t="shared" si="31"/>
        <v>0</v>
      </c>
    </row>
    <row r="144" spans="1:12" ht="29.1" customHeight="1" x14ac:dyDescent="0.2">
      <c r="A144" s="36"/>
      <c r="B144" s="114" t="s">
        <v>536</v>
      </c>
      <c r="C144" s="55"/>
      <c r="D144" s="52"/>
      <c r="E144" s="52">
        <v>8314.5769999999993</v>
      </c>
      <c r="F144" s="52">
        <v>10262.025</v>
      </c>
      <c r="G144" s="52"/>
      <c r="H144" s="52"/>
      <c r="I144" s="52">
        <f t="shared" si="49"/>
        <v>8314.5769999999993</v>
      </c>
      <c r="J144" s="52">
        <f t="shared" si="48"/>
        <v>10262.025</v>
      </c>
      <c r="K144" s="52">
        <f t="shared" si="47"/>
        <v>1947.4480000000003</v>
      </c>
      <c r="L144" s="53">
        <f t="shared" si="31"/>
        <v>123.42209351119125</v>
      </c>
    </row>
    <row r="145" spans="1:12" ht="18" customHeight="1" x14ac:dyDescent="0.2">
      <c r="A145" s="36"/>
      <c r="B145" s="114" t="s">
        <v>348</v>
      </c>
      <c r="C145" s="55"/>
      <c r="D145" s="52"/>
      <c r="E145" s="52">
        <v>1.07</v>
      </c>
      <c r="F145" s="52"/>
      <c r="G145" s="52"/>
      <c r="H145" s="52"/>
      <c r="I145" s="52">
        <f t="shared" si="49"/>
        <v>1.07</v>
      </c>
      <c r="J145" s="52">
        <f t="shared" si="48"/>
        <v>0</v>
      </c>
      <c r="K145" s="52">
        <f t="shared" si="47"/>
        <v>-1.07</v>
      </c>
      <c r="L145" s="53"/>
    </row>
    <row r="146" spans="1:12" ht="18" customHeight="1" x14ac:dyDescent="0.2">
      <c r="A146" s="36"/>
      <c r="B146" s="90" t="s">
        <v>729</v>
      </c>
      <c r="C146" s="57">
        <f t="shared" ref="C146:H146" si="57">C9+C75+C130+C142</f>
        <v>3153680.4569999999</v>
      </c>
      <c r="D146" s="57">
        <f t="shared" si="57"/>
        <v>3722872.2450000001</v>
      </c>
      <c r="E146" s="50">
        <f t="shared" si="57"/>
        <v>193776.04499999998</v>
      </c>
      <c r="F146" s="50">
        <f t="shared" si="57"/>
        <v>245177.147</v>
      </c>
      <c r="G146" s="50">
        <f t="shared" si="57"/>
        <v>95415.163</v>
      </c>
      <c r="H146" s="50">
        <f t="shared" si="57"/>
        <v>101816.545</v>
      </c>
      <c r="I146" s="50">
        <f t="shared" si="49"/>
        <v>3347456.5019999999</v>
      </c>
      <c r="J146" s="50">
        <f t="shared" si="48"/>
        <v>3968049.392</v>
      </c>
      <c r="K146" s="50">
        <f t="shared" si="47"/>
        <v>620592.89000000013</v>
      </c>
      <c r="L146" s="51">
        <f t="shared" ref="L146:L209" si="58">IF(I146&gt;0,J146/I146*100,0)</f>
        <v>118.5392368692234</v>
      </c>
    </row>
    <row r="147" spans="1:12" ht="18.75" customHeight="1" x14ac:dyDescent="0.2">
      <c r="A147" s="44" t="s">
        <v>346</v>
      </c>
      <c r="B147" s="46" t="s">
        <v>320</v>
      </c>
      <c r="C147" s="101">
        <f t="shared" ref="C147:H147" si="59">C148+C154+C156</f>
        <v>739822.68099999987</v>
      </c>
      <c r="D147" s="101">
        <f t="shared" si="59"/>
        <v>796458.99900000007</v>
      </c>
      <c r="E147" s="101">
        <f t="shared" si="59"/>
        <v>210990.008</v>
      </c>
      <c r="F147" s="101">
        <f t="shared" si="59"/>
        <v>145085.64000000001</v>
      </c>
      <c r="G147" s="101">
        <f t="shared" si="59"/>
        <v>200</v>
      </c>
      <c r="H147" s="101">
        <f t="shared" si="59"/>
        <v>0</v>
      </c>
      <c r="I147" s="66">
        <f t="shared" si="49"/>
        <v>950812.6889999999</v>
      </c>
      <c r="J147" s="66">
        <f t="shared" ref="J147:J148" si="60">D147+F147</f>
        <v>941544.63900000008</v>
      </c>
      <c r="K147" s="66">
        <f t="shared" ref="K147:K148" si="61">J147-I147</f>
        <v>-9268.0499999998137</v>
      </c>
      <c r="L147" s="115">
        <f t="shared" si="58"/>
        <v>99.025249651458964</v>
      </c>
    </row>
    <row r="148" spans="1:12" ht="20.25" customHeight="1" x14ac:dyDescent="0.2">
      <c r="A148" s="113" t="s">
        <v>327</v>
      </c>
      <c r="B148" s="90" t="s">
        <v>328</v>
      </c>
      <c r="C148" s="101">
        <f>C150+C152+C151+C149</f>
        <v>641807.29599999997</v>
      </c>
      <c r="D148" s="101">
        <f>D150+D152+D151+D149</f>
        <v>735897.24800000002</v>
      </c>
      <c r="E148" s="101">
        <f>E152+E153</f>
        <v>191964.647</v>
      </c>
      <c r="F148" s="101">
        <f>F153</f>
        <v>18026.844000000001</v>
      </c>
      <c r="G148" s="101">
        <f>G150+G152</f>
        <v>0</v>
      </c>
      <c r="H148" s="100">
        <f>H150+H152</f>
        <v>0</v>
      </c>
      <c r="I148" s="66">
        <f t="shared" si="49"/>
        <v>833771.94299999997</v>
      </c>
      <c r="J148" s="66">
        <f t="shared" si="60"/>
        <v>753924.09200000006</v>
      </c>
      <c r="K148" s="66">
        <f t="shared" si="61"/>
        <v>-79847.850999999908</v>
      </c>
      <c r="L148" s="115">
        <f t="shared" si="58"/>
        <v>90.423298400675506</v>
      </c>
    </row>
    <row r="149" spans="1:12" ht="45" customHeight="1" x14ac:dyDescent="0.2">
      <c r="A149" s="36" t="s">
        <v>627</v>
      </c>
      <c r="B149" s="81" t="s">
        <v>626</v>
      </c>
      <c r="C149" s="100"/>
      <c r="D149" s="100">
        <v>3093.848</v>
      </c>
      <c r="E149" s="101"/>
      <c r="F149" s="101"/>
      <c r="G149" s="101"/>
      <c r="H149" s="100"/>
      <c r="I149" s="64">
        <f t="shared" ref="I149" si="62">C149+E149</f>
        <v>0</v>
      </c>
      <c r="J149" s="64">
        <f t="shared" ref="J149" si="63">D149+F149</f>
        <v>3093.848</v>
      </c>
      <c r="K149" s="64">
        <f t="shared" ref="K149" si="64">J149-I149</f>
        <v>3093.848</v>
      </c>
      <c r="L149" s="65">
        <f t="shared" ref="L149" si="65">IF(I149&gt;0,J149/I149*100,0)</f>
        <v>0</v>
      </c>
    </row>
    <row r="150" spans="1:12" ht="29.25" customHeight="1" x14ac:dyDescent="0.2">
      <c r="A150" s="36" t="s">
        <v>244</v>
      </c>
      <c r="B150" s="75" t="s">
        <v>75</v>
      </c>
      <c r="C150" s="100">
        <v>569199.5</v>
      </c>
      <c r="D150" s="100">
        <v>717803.4</v>
      </c>
      <c r="E150" s="101"/>
      <c r="F150" s="101"/>
      <c r="G150" s="101"/>
      <c r="H150" s="101"/>
      <c r="I150" s="52">
        <f t="shared" si="49"/>
        <v>569199.5</v>
      </c>
      <c r="J150" s="52">
        <f t="shared" ref="J150" si="66">D150+F150</f>
        <v>717803.4</v>
      </c>
      <c r="K150" s="52">
        <f t="shared" ref="K150" si="67">J150-I150</f>
        <v>148603.90000000002</v>
      </c>
      <c r="L150" s="53">
        <f t="shared" ref="L150:L153" si="68">IF(I150&gt;0,J150/I150*100,0)</f>
        <v>126.10752469037658</v>
      </c>
    </row>
    <row r="151" spans="1:12" ht="27.75" customHeight="1" x14ac:dyDescent="0.2">
      <c r="A151" s="36" t="s">
        <v>245</v>
      </c>
      <c r="B151" s="75" t="s">
        <v>76</v>
      </c>
      <c r="C151" s="100">
        <v>72607.796000000002</v>
      </c>
      <c r="D151" s="100"/>
      <c r="E151" s="101"/>
      <c r="F151" s="101"/>
      <c r="G151" s="101"/>
      <c r="H151" s="101"/>
      <c r="I151" s="52">
        <f t="shared" si="49"/>
        <v>72607.796000000002</v>
      </c>
      <c r="J151" s="52">
        <f t="shared" ref="J151" si="69">D151+F151</f>
        <v>0</v>
      </c>
      <c r="K151" s="52">
        <f t="shared" ref="K151" si="70">J151-I151</f>
        <v>-72607.796000000002</v>
      </c>
      <c r="L151" s="53">
        <f t="shared" si="68"/>
        <v>0</v>
      </c>
    </row>
    <row r="152" spans="1:12" ht="45.6" customHeight="1" x14ac:dyDescent="0.2">
      <c r="A152" s="36" t="s">
        <v>304</v>
      </c>
      <c r="B152" s="91" t="s">
        <v>347</v>
      </c>
      <c r="C152" s="100"/>
      <c r="D152" s="100">
        <v>15000</v>
      </c>
      <c r="E152" s="100"/>
      <c r="F152" s="101"/>
      <c r="G152" s="100"/>
      <c r="H152" s="101"/>
      <c r="I152" s="52">
        <f t="shared" si="49"/>
        <v>0</v>
      </c>
      <c r="J152" s="52">
        <f t="shared" ref="J152" si="71">D152+F152</f>
        <v>15000</v>
      </c>
      <c r="K152" s="52">
        <f t="shared" ref="K152" si="72">J152-I152</f>
        <v>15000</v>
      </c>
      <c r="L152" s="53">
        <f t="shared" si="68"/>
        <v>0</v>
      </c>
    </row>
    <row r="153" spans="1:12" ht="72" customHeight="1" x14ac:dyDescent="0.2">
      <c r="A153" s="36" t="s">
        <v>246</v>
      </c>
      <c r="B153" s="91" t="s">
        <v>349</v>
      </c>
      <c r="C153" s="100"/>
      <c r="D153" s="100"/>
      <c r="E153" s="100">
        <v>191964.647</v>
      </c>
      <c r="F153" s="100">
        <v>18026.844000000001</v>
      </c>
      <c r="G153" s="101"/>
      <c r="H153" s="101"/>
      <c r="I153" s="52">
        <f t="shared" si="49"/>
        <v>191964.647</v>
      </c>
      <c r="J153" s="52">
        <f t="shared" ref="J153" si="73">D153+F153</f>
        <v>18026.844000000001</v>
      </c>
      <c r="K153" s="52">
        <f t="shared" ref="K153" si="74">J153-I153</f>
        <v>-173937.80299999999</v>
      </c>
      <c r="L153" s="53">
        <f t="shared" si="68"/>
        <v>9.3907103634556215</v>
      </c>
    </row>
    <row r="154" spans="1:12" ht="19.5" customHeight="1" x14ac:dyDescent="0.2">
      <c r="A154" s="113" t="s">
        <v>329</v>
      </c>
      <c r="B154" s="90" t="s">
        <v>330</v>
      </c>
      <c r="C154" s="101">
        <f>C155</f>
        <v>13955.2</v>
      </c>
      <c r="D154" s="101">
        <f>D155</f>
        <v>0</v>
      </c>
      <c r="E154" s="101"/>
      <c r="F154" s="101"/>
      <c r="G154" s="101"/>
      <c r="H154" s="101"/>
      <c r="I154" s="66">
        <f t="shared" si="49"/>
        <v>13955.2</v>
      </c>
      <c r="J154" s="66">
        <f t="shared" ref="J154:J155" si="75">D154+F154</f>
        <v>0</v>
      </c>
      <c r="K154" s="66">
        <f t="shared" ref="K154:K156" si="76">J154-I154</f>
        <v>-13955.2</v>
      </c>
      <c r="L154" s="115">
        <f t="shared" ref="L154:L156" si="77">IF(I154&gt;0,J154/I154*100,0)</f>
        <v>0</v>
      </c>
    </row>
    <row r="155" spans="1:12" ht="57.75" customHeight="1" x14ac:dyDescent="0.2">
      <c r="A155" s="49" t="s">
        <v>331</v>
      </c>
      <c r="B155" s="96" t="s">
        <v>332</v>
      </c>
      <c r="C155" s="100">
        <v>13955.2</v>
      </c>
      <c r="D155" s="100"/>
      <c r="E155" s="101"/>
      <c r="F155" s="101"/>
      <c r="G155" s="101"/>
      <c r="H155" s="101"/>
      <c r="I155" s="52">
        <f t="shared" si="49"/>
        <v>13955.2</v>
      </c>
      <c r="J155" s="52">
        <f t="shared" si="75"/>
        <v>0</v>
      </c>
      <c r="K155" s="52">
        <f t="shared" si="76"/>
        <v>-13955.2</v>
      </c>
      <c r="L155" s="53">
        <f t="shared" si="77"/>
        <v>0</v>
      </c>
    </row>
    <row r="156" spans="1:12" ht="19.5" customHeight="1" x14ac:dyDescent="0.2">
      <c r="A156" s="113" t="s">
        <v>333</v>
      </c>
      <c r="B156" s="90" t="s">
        <v>334</v>
      </c>
      <c r="C156" s="101">
        <f>C157+C158+C159+C160+C163+C164+C165+C170+C161+C162+C166+C186+C187+C188+C189+C169</f>
        <v>84060.184999999998</v>
      </c>
      <c r="D156" s="101">
        <f>D157+D158+D159+D160+D161+D162+D163+D164+D170+D186</f>
        <v>60561.751000000004</v>
      </c>
      <c r="E156" s="101">
        <f>E157+E158+E159+E160+E163+E164+E165+E170+E169+E167</f>
        <v>19025.361000000001</v>
      </c>
      <c r="F156" s="101">
        <f>F157+F158+F159+F160+F163+F164+F165+F170+F169+F167+F168+F186</f>
        <v>127058.796</v>
      </c>
      <c r="G156" s="101">
        <f>G157+G158+G159++G160+G163+G164+G165+G170+G169</f>
        <v>200</v>
      </c>
      <c r="H156" s="101">
        <f>H157+H158+H159++H160+H163+H164+H165+H170+H169</f>
        <v>0</v>
      </c>
      <c r="I156" s="66">
        <f t="shared" si="49"/>
        <v>103085.546</v>
      </c>
      <c r="J156" s="66">
        <f>D156+F156</f>
        <v>187620.54700000002</v>
      </c>
      <c r="K156" s="66">
        <f t="shared" si="76"/>
        <v>84535.001000000018</v>
      </c>
      <c r="L156" s="115">
        <f t="shared" si="77"/>
        <v>182.00470801212037</v>
      </c>
    </row>
    <row r="157" spans="1:12" ht="221.25" customHeight="1" x14ac:dyDescent="0.2">
      <c r="A157" s="49" t="s">
        <v>335</v>
      </c>
      <c r="B157" s="96" t="s">
        <v>564</v>
      </c>
      <c r="C157" s="52">
        <v>8155.8890000000001</v>
      </c>
      <c r="D157" s="52">
        <v>3201.9740000000002</v>
      </c>
      <c r="E157" s="52"/>
      <c r="F157" s="52"/>
      <c r="G157" s="52"/>
      <c r="H157" s="52"/>
      <c r="I157" s="52">
        <f t="shared" si="49"/>
        <v>8155.8890000000001</v>
      </c>
      <c r="J157" s="52">
        <f t="shared" si="48"/>
        <v>3201.9740000000002</v>
      </c>
      <c r="K157" s="52">
        <f t="shared" si="47"/>
        <v>-4953.915</v>
      </c>
      <c r="L157" s="53">
        <f t="shared" si="58"/>
        <v>39.25965642739866</v>
      </c>
    </row>
    <row r="158" spans="1:12" ht="193.5" customHeight="1" x14ac:dyDescent="0.2">
      <c r="A158" s="49" t="s">
        <v>336</v>
      </c>
      <c r="B158" s="81" t="s">
        <v>565</v>
      </c>
      <c r="C158" s="52">
        <v>1040.9010000000001</v>
      </c>
      <c r="D158" s="52">
        <v>1734.2819999999999</v>
      </c>
      <c r="E158" s="52"/>
      <c r="F158" s="52"/>
      <c r="G158" s="52"/>
      <c r="H158" s="52"/>
      <c r="I158" s="52">
        <f t="shared" si="49"/>
        <v>1040.9010000000001</v>
      </c>
      <c r="J158" s="52">
        <f t="shared" si="48"/>
        <v>1734.2819999999999</v>
      </c>
      <c r="K158" s="52">
        <f t="shared" si="47"/>
        <v>693.38099999999986</v>
      </c>
      <c r="L158" s="53">
        <f t="shared" si="58"/>
        <v>166.61353961615944</v>
      </c>
    </row>
    <row r="159" spans="1:12" ht="239.1" customHeight="1" x14ac:dyDescent="0.2">
      <c r="A159" s="49" t="s">
        <v>337</v>
      </c>
      <c r="B159" s="147" t="s">
        <v>566</v>
      </c>
      <c r="C159" s="52">
        <v>2855.4609999999998</v>
      </c>
      <c r="D159" s="52">
        <v>4255.1450000000004</v>
      </c>
      <c r="E159" s="52"/>
      <c r="F159" s="52"/>
      <c r="G159" s="52"/>
      <c r="H159" s="52"/>
      <c r="I159" s="52">
        <f t="shared" si="49"/>
        <v>2855.4609999999998</v>
      </c>
      <c r="J159" s="52">
        <f t="shared" si="48"/>
        <v>4255.1450000000004</v>
      </c>
      <c r="K159" s="52">
        <f t="shared" si="47"/>
        <v>1399.6840000000007</v>
      </c>
      <c r="L159" s="53">
        <f t="shared" si="58"/>
        <v>149.01779432462922</v>
      </c>
    </row>
    <row r="160" spans="1:12" ht="102.75" customHeight="1" x14ac:dyDescent="0.2">
      <c r="A160" s="49" t="s">
        <v>338</v>
      </c>
      <c r="B160" s="96" t="s">
        <v>730</v>
      </c>
      <c r="C160" s="52"/>
      <c r="D160" s="52">
        <v>1329.7139999999999</v>
      </c>
      <c r="E160" s="52"/>
      <c r="F160" s="52"/>
      <c r="G160" s="52"/>
      <c r="H160" s="52"/>
      <c r="I160" s="52">
        <f t="shared" si="49"/>
        <v>0</v>
      </c>
      <c r="J160" s="52">
        <f t="shared" si="48"/>
        <v>1329.7139999999999</v>
      </c>
      <c r="K160" s="52">
        <f t="shared" si="47"/>
        <v>1329.7139999999999</v>
      </c>
      <c r="L160" s="53">
        <f t="shared" si="58"/>
        <v>0</v>
      </c>
    </row>
    <row r="161" spans="1:12" ht="35.1" customHeight="1" x14ac:dyDescent="0.2">
      <c r="A161" s="49" t="s">
        <v>533</v>
      </c>
      <c r="B161" s="96" t="s">
        <v>534</v>
      </c>
      <c r="C161" s="52">
        <v>6632.3249999999998</v>
      </c>
      <c r="D161" s="52">
        <v>10370.314</v>
      </c>
      <c r="E161" s="52"/>
      <c r="F161" s="52"/>
      <c r="G161" s="52"/>
      <c r="H161" s="52"/>
      <c r="I161" s="52">
        <f t="shared" ref="I161" si="78">C161+E161</f>
        <v>6632.3249999999998</v>
      </c>
      <c r="J161" s="52">
        <f t="shared" ref="J161" si="79">D161+F161</f>
        <v>10370.314</v>
      </c>
      <c r="K161" s="52">
        <f t="shared" ref="K161" si="80">J161-I161</f>
        <v>3737.9890000000005</v>
      </c>
      <c r="L161" s="53">
        <f t="shared" si="58"/>
        <v>156.36016027561979</v>
      </c>
    </row>
    <row r="162" spans="1:12" ht="44.25" customHeight="1" x14ac:dyDescent="0.2">
      <c r="A162" s="36" t="s">
        <v>350</v>
      </c>
      <c r="B162" s="149" t="s">
        <v>731</v>
      </c>
      <c r="C162" s="52"/>
      <c r="D162" s="52">
        <v>20.524999999999999</v>
      </c>
      <c r="E162" s="52"/>
      <c r="F162" s="52"/>
      <c r="G162" s="52"/>
      <c r="H162" s="52"/>
      <c r="I162" s="52">
        <f t="shared" si="49"/>
        <v>0</v>
      </c>
      <c r="J162" s="52">
        <f t="shared" si="48"/>
        <v>20.524999999999999</v>
      </c>
      <c r="K162" s="52">
        <f t="shared" ref="K162" si="81">J162-I162</f>
        <v>20.524999999999999</v>
      </c>
      <c r="L162" s="53">
        <f t="shared" si="58"/>
        <v>0</v>
      </c>
    </row>
    <row r="163" spans="1:12" ht="48.75" customHeight="1" x14ac:dyDescent="0.2">
      <c r="A163" s="49" t="s">
        <v>339</v>
      </c>
      <c r="B163" s="96" t="s">
        <v>340</v>
      </c>
      <c r="C163" s="52">
        <v>3599.145</v>
      </c>
      <c r="D163" s="52">
        <v>4100.6319999999996</v>
      </c>
      <c r="E163" s="52"/>
      <c r="F163" s="52"/>
      <c r="G163" s="52"/>
      <c r="H163" s="52"/>
      <c r="I163" s="52">
        <f t="shared" si="49"/>
        <v>3599.145</v>
      </c>
      <c r="J163" s="52">
        <f t="shared" ref="J163:J185" si="82">D163+F163</f>
        <v>4100.6319999999996</v>
      </c>
      <c r="K163" s="52">
        <f t="shared" si="47"/>
        <v>501.48699999999963</v>
      </c>
      <c r="L163" s="53">
        <f t="shared" si="58"/>
        <v>113.93350365156168</v>
      </c>
    </row>
    <row r="164" spans="1:12" ht="60" x14ac:dyDescent="0.2">
      <c r="A164" s="49" t="s">
        <v>341</v>
      </c>
      <c r="B164" s="96" t="s">
        <v>342</v>
      </c>
      <c r="C164" s="52">
        <v>14374.735000000001</v>
      </c>
      <c r="D164" s="52">
        <v>10171.432000000001</v>
      </c>
      <c r="E164" s="52"/>
      <c r="F164" s="52"/>
      <c r="G164" s="52"/>
      <c r="H164" s="52"/>
      <c r="I164" s="52">
        <f t="shared" si="49"/>
        <v>14374.735000000001</v>
      </c>
      <c r="J164" s="52">
        <f t="shared" si="82"/>
        <v>10171.432000000001</v>
      </c>
      <c r="K164" s="52">
        <f t="shared" si="47"/>
        <v>-4203.3029999999999</v>
      </c>
      <c r="L164" s="53">
        <f t="shared" si="58"/>
        <v>70.759092254570248</v>
      </c>
    </row>
    <row r="165" spans="1:12" ht="48.75" customHeight="1" x14ac:dyDescent="0.2">
      <c r="A165" s="49" t="s">
        <v>343</v>
      </c>
      <c r="B165" s="96" t="s">
        <v>344</v>
      </c>
      <c r="C165" s="52">
        <v>5611.1930000000002</v>
      </c>
      <c r="D165" s="52"/>
      <c r="E165" s="52"/>
      <c r="F165" s="52"/>
      <c r="G165" s="52"/>
      <c r="H165" s="52"/>
      <c r="I165" s="52">
        <f t="shared" si="49"/>
        <v>5611.1930000000002</v>
      </c>
      <c r="J165" s="52">
        <f t="shared" si="82"/>
        <v>0</v>
      </c>
      <c r="K165" s="52">
        <f t="shared" si="47"/>
        <v>-5611.1930000000002</v>
      </c>
      <c r="L165" s="53">
        <f t="shared" ref="L165" si="83">IF(I165&gt;0,J165/I165*100,0)</f>
        <v>0</v>
      </c>
    </row>
    <row r="166" spans="1:12" ht="56.45" customHeight="1" x14ac:dyDescent="0.2">
      <c r="A166" s="36" t="s">
        <v>574</v>
      </c>
      <c r="B166" s="96" t="s">
        <v>575</v>
      </c>
      <c r="C166" s="52">
        <v>462.70299999999997</v>
      </c>
      <c r="D166" s="52"/>
      <c r="E166" s="52"/>
      <c r="F166" s="52"/>
      <c r="G166" s="52"/>
      <c r="H166" s="52"/>
      <c r="I166" s="52">
        <f t="shared" ref="I166" si="84">C166+E166</f>
        <v>462.70299999999997</v>
      </c>
      <c r="J166" s="52">
        <f t="shared" ref="J166" si="85">D166+F166</f>
        <v>0</v>
      </c>
      <c r="K166" s="52">
        <f t="shared" ref="K166" si="86">J166-I166</f>
        <v>-462.70299999999997</v>
      </c>
      <c r="L166" s="53">
        <f t="shared" ref="L166" si="87">IF(I166&gt;0,J166/I166*100,0)</f>
        <v>0</v>
      </c>
    </row>
    <row r="167" spans="1:12" ht="90" x14ac:dyDescent="0.2">
      <c r="A167" s="36" t="s">
        <v>590</v>
      </c>
      <c r="B167" s="96" t="s">
        <v>589</v>
      </c>
      <c r="C167" s="52"/>
      <c r="D167" s="52"/>
      <c r="E167" s="52">
        <v>18825.361000000001</v>
      </c>
      <c r="F167" s="52">
        <v>42378.832000000002</v>
      </c>
      <c r="G167" s="52"/>
      <c r="H167" s="52"/>
      <c r="I167" s="52">
        <f t="shared" ref="I167" si="88">C167+E167</f>
        <v>18825.361000000001</v>
      </c>
      <c r="J167" s="52">
        <f t="shared" ref="J167" si="89">D167+F167</f>
        <v>42378.832000000002</v>
      </c>
      <c r="K167" s="52">
        <f t="shared" ref="K167" si="90">J167-I167</f>
        <v>23553.471000000001</v>
      </c>
      <c r="L167" s="156" t="s">
        <v>523</v>
      </c>
    </row>
    <row r="168" spans="1:12" ht="109.5" customHeight="1" x14ac:dyDescent="0.2">
      <c r="A168" s="36" t="s">
        <v>635</v>
      </c>
      <c r="B168" s="96" t="s">
        <v>636</v>
      </c>
      <c r="C168" s="52"/>
      <c r="D168" s="52"/>
      <c r="E168" s="52"/>
      <c r="F168" s="52">
        <v>70154.584000000003</v>
      </c>
      <c r="G168" s="52"/>
      <c r="H168" s="52"/>
      <c r="I168" s="52">
        <f t="shared" ref="I168" si="91">C168+E168</f>
        <v>0</v>
      </c>
      <c r="J168" s="52">
        <f t="shared" ref="J168" si="92">D168+F168</f>
        <v>70154.584000000003</v>
      </c>
      <c r="K168" s="52">
        <f t="shared" ref="K168" si="93">J168-I168</f>
        <v>70154.584000000003</v>
      </c>
      <c r="L168" s="53">
        <f t="shared" ref="L168" si="94">IF(I168&gt;0,J168/I168*100,0)</f>
        <v>0</v>
      </c>
    </row>
    <row r="169" spans="1:12" ht="46.5" customHeight="1" x14ac:dyDescent="0.2">
      <c r="A169" s="36" t="s">
        <v>576</v>
      </c>
      <c r="B169" s="91" t="s">
        <v>577</v>
      </c>
      <c r="C169" s="52">
        <v>8158.991</v>
      </c>
      <c r="D169" s="52"/>
      <c r="E169" s="52"/>
      <c r="F169" s="52"/>
      <c r="G169" s="52"/>
      <c r="H169" s="52"/>
      <c r="I169" s="52">
        <f t="shared" si="49"/>
        <v>8158.991</v>
      </c>
      <c r="J169" s="52">
        <f t="shared" ref="J169" si="95">D169+F169</f>
        <v>0</v>
      </c>
      <c r="K169" s="52">
        <f t="shared" ref="K169" si="96">J169-I169</f>
        <v>-8158.991</v>
      </c>
      <c r="L169" s="53">
        <f t="shared" ref="L169" si="97">IF(I169&gt;0,J169/I169*100,0)</f>
        <v>0</v>
      </c>
    </row>
    <row r="170" spans="1:12" ht="23.25" customHeight="1" x14ac:dyDescent="0.2">
      <c r="A170" s="36" t="s">
        <v>525</v>
      </c>
      <c r="B170" s="17" t="s">
        <v>41</v>
      </c>
      <c r="C170" s="52">
        <f>SUM(C172:C185)</f>
        <v>4998.1499999999996</v>
      </c>
      <c r="D170" s="52">
        <f>SUM(D172:D185)</f>
        <v>8079.299</v>
      </c>
      <c r="E170" s="52">
        <f>E184</f>
        <v>200</v>
      </c>
      <c r="F170" s="52">
        <f>F178</f>
        <v>13000</v>
      </c>
      <c r="G170" s="52">
        <f>G184</f>
        <v>200</v>
      </c>
      <c r="H170" s="52">
        <f>H184</f>
        <v>0</v>
      </c>
      <c r="I170" s="52">
        <f t="shared" si="49"/>
        <v>5198.1499999999996</v>
      </c>
      <c r="J170" s="52">
        <f t="shared" si="82"/>
        <v>21079.298999999999</v>
      </c>
      <c r="K170" s="52">
        <f t="shared" si="47"/>
        <v>15881.148999999999</v>
      </c>
      <c r="L170" s="156" t="s">
        <v>704</v>
      </c>
    </row>
    <row r="171" spans="1:12" x14ac:dyDescent="0.2">
      <c r="A171" s="36"/>
      <c r="B171" s="85" t="s">
        <v>5</v>
      </c>
      <c r="C171" s="52"/>
      <c r="D171" s="52"/>
      <c r="E171" s="52"/>
      <c r="F171" s="52"/>
      <c r="G171" s="52"/>
      <c r="H171" s="52"/>
      <c r="I171" s="52">
        <f t="shared" si="49"/>
        <v>0</v>
      </c>
      <c r="J171" s="52">
        <f t="shared" si="82"/>
        <v>0</v>
      </c>
      <c r="K171" s="52">
        <f t="shared" si="47"/>
        <v>0</v>
      </c>
      <c r="L171" s="53">
        <f t="shared" si="58"/>
        <v>0</v>
      </c>
    </row>
    <row r="172" spans="1:12" ht="43.5" customHeight="1" x14ac:dyDescent="0.2">
      <c r="A172" s="36"/>
      <c r="B172" s="86" t="s">
        <v>578</v>
      </c>
      <c r="C172" s="52">
        <v>97.847999999999999</v>
      </c>
      <c r="D172" s="52">
        <v>98.471000000000004</v>
      </c>
      <c r="E172" s="52"/>
      <c r="F172" s="52"/>
      <c r="G172" s="52"/>
      <c r="H172" s="52"/>
      <c r="I172" s="52">
        <f t="shared" si="49"/>
        <v>97.847999999999999</v>
      </c>
      <c r="J172" s="52">
        <f t="shared" si="82"/>
        <v>98.471000000000004</v>
      </c>
      <c r="K172" s="52">
        <f t="shared" si="47"/>
        <v>0.62300000000000466</v>
      </c>
      <c r="L172" s="53">
        <f t="shared" si="58"/>
        <v>100.63670182323605</v>
      </c>
    </row>
    <row r="173" spans="1:12" ht="45.75" customHeight="1" x14ac:dyDescent="0.2">
      <c r="A173" s="36"/>
      <c r="B173" s="114" t="s">
        <v>345</v>
      </c>
      <c r="C173" s="52">
        <v>1246.7</v>
      </c>
      <c r="D173" s="52">
        <v>1246.7</v>
      </c>
      <c r="E173" s="52"/>
      <c r="F173" s="52"/>
      <c r="G173" s="52"/>
      <c r="H173" s="52"/>
      <c r="I173" s="52">
        <f t="shared" si="49"/>
        <v>1246.7</v>
      </c>
      <c r="J173" s="52">
        <f t="shared" si="82"/>
        <v>1246.7</v>
      </c>
      <c r="K173" s="52">
        <f t="shared" si="47"/>
        <v>0</v>
      </c>
      <c r="L173" s="53">
        <f t="shared" si="58"/>
        <v>100</v>
      </c>
    </row>
    <row r="174" spans="1:12" ht="72" customHeight="1" x14ac:dyDescent="0.2">
      <c r="A174" s="36"/>
      <c r="B174" s="114" t="s">
        <v>535</v>
      </c>
      <c r="C174" s="52">
        <v>292.3</v>
      </c>
      <c r="D174" s="52">
        <v>292.3</v>
      </c>
      <c r="E174" s="52"/>
      <c r="F174" s="52"/>
      <c r="G174" s="52"/>
      <c r="H174" s="52"/>
      <c r="I174" s="52">
        <f t="shared" si="49"/>
        <v>292.3</v>
      </c>
      <c r="J174" s="52">
        <f t="shared" si="82"/>
        <v>292.3</v>
      </c>
      <c r="K174" s="52">
        <f t="shared" si="47"/>
        <v>0</v>
      </c>
      <c r="L174" s="53">
        <f t="shared" si="58"/>
        <v>100</v>
      </c>
    </row>
    <row r="175" spans="1:12" ht="57.75" customHeight="1" x14ac:dyDescent="0.2">
      <c r="A175" s="36"/>
      <c r="B175" s="86" t="s">
        <v>131</v>
      </c>
      <c r="C175" s="52">
        <v>772.56799999999998</v>
      </c>
      <c r="D175" s="52">
        <v>1663.7380000000001</v>
      </c>
      <c r="E175" s="52"/>
      <c r="F175" s="52"/>
      <c r="G175" s="52"/>
      <c r="H175" s="52"/>
      <c r="I175" s="52">
        <f t="shared" si="49"/>
        <v>772.56799999999998</v>
      </c>
      <c r="J175" s="52">
        <f t="shared" si="82"/>
        <v>1663.7380000000001</v>
      </c>
      <c r="K175" s="52">
        <f t="shared" si="47"/>
        <v>891.17000000000007</v>
      </c>
      <c r="L175" s="156" t="s">
        <v>610</v>
      </c>
    </row>
    <row r="176" spans="1:12" ht="60" x14ac:dyDescent="0.2">
      <c r="A176" s="36"/>
      <c r="B176" s="114" t="s">
        <v>579</v>
      </c>
      <c r="C176" s="52">
        <v>1000</v>
      </c>
      <c r="D176" s="52"/>
      <c r="E176" s="52"/>
      <c r="F176" s="52"/>
      <c r="G176" s="52"/>
      <c r="H176" s="52"/>
      <c r="I176" s="52">
        <f t="shared" si="49"/>
        <v>1000</v>
      </c>
      <c r="J176" s="52">
        <f t="shared" si="82"/>
        <v>0</v>
      </c>
      <c r="K176" s="52">
        <f t="shared" si="47"/>
        <v>-1000</v>
      </c>
      <c r="L176" s="53">
        <f t="shared" si="58"/>
        <v>0</v>
      </c>
    </row>
    <row r="177" spans="1:12" ht="75" x14ac:dyDescent="0.2">
      <c r="A177" s="36"/>
      <c r="B177" s="86" t="s">
        <v>628</v>
      </c>
      <c r="C177" s="52"/>
      <c r="D177" s="52">
        <v>1989.867</v>
      </c>
      <c r="E177" s="52">
        <f>E180</f>
        <v>0</v>
      </c>
      <c r="F177" s="52"/>
      <c r="G177" s="52"/>
      <c r="H177" s="52"/>
      <c r="I177" s="52">
        <f t="shared" si="49"/>
        <v>0</v>
      </c>
      <c r="J177" s="52">
        <f t="shared" si="82"/>
        <v>1989.867</v>
      </c>
      <c r="K177" s="52">
        <f t="shared" si="47"/>
        <v>1989.867</v>
      </c>
      <c r="L177" s="53">
        <f t="shared" ref="L177:L183" si="98">IF(I177&gt;0,J177/I177*100,0)</f>
        <v>0</v>
      </c>
    </row>
    <row r="178" spans="1:12" ht="45" x14ac:dyDescent="0.2">
      <c r="A178" s="36"/>
      <c r="B178" s="86" t="s">
        <v>629</v>
      </c>
      <c r="C178" s="52"/>
      <c r="D178" s="52"/>
      <c r="E178" s="52"/>
      <c r="F178" s="52">
        <f>F180+F181</f>
        <v>13000</v>
      </c>
      <c r="G178" s="52"/>
      <c r="H178" s="52"/>
      <c r="I178" s="52">
        <f t="shared" ref="I178" si="99">C178+E178</f>
        <v>0</v>
      </c>
      <c r="J178" s="52">
        <f t="shared" ref="J178" si="100">D178+F178</f>
        <v>13000</v>
      </c>
      <c r="K178" s="52">
        <f t="shared" ref="K178" si="101">J178-I178</f>
        <v>13000</v>
      </c>
      <c r="L178" s="53">
        <f t="shared" ref="L178" si="102">IF(I178&gt;0,J178/I178*100,0)</f>
        <v>0</v>
      </c>
    </row>
    <row r="179" spans="1:12" ht="18" customHeight="1" x14ac:dyDescent="0.2">
      <c r="A179" s="36"/>
      <c r="B179" s="150" t="s">
        <v>15</v>
      </c>
      <c r="C179" s="52"/>
      <c r="D179" s="52"/>
      <c r="E179" s="52"/>
      <c r="F179" s="52"/>
      <c r="G179" s="52"/>
      <c r="H179" s="52"/>
      <c r="I179" s="52">
        <f t="shared" si="49"/>
        <v>0</v>
      </c>
      <c r="J179" s="52">
        <f t="shared" ref="J179:J183" si="103">D179+F179</f>
        <v>0</v>
      </c>
      <c r="K179" s="52">
        <f t="shared" ref="K179:K183" si="104">J179-I179</f>
        <v>0</v>
      </c>
      <c r="L179" s="53">
        <f t="shared" si="98"/>
        <v>0</v>
      </c>
    </row>
    <row r="180" spans="1:12" ht="45.75" customHeight="1" x14ac:dyDescent="0.2">
      <c r="A180" s="36"/>
      <c r="B180" s="150" t="s">
        <v>630</v>
      </c>
      <c r="C180" s="52"/>
      <c r="D180" s="52"/>
      <c r="E180" s="52"/>
      <c r="F180" s="52">
        <v>3000</v>
      </c>
      <c r="G180" s="52"/>
      <c r="H180" s="52"/>
      <c r="I180" s="52">
        <f t="shared" si="49"/>
        <v>0</v>
      </c>
      <c r="J180" s="52">
        <f t="shared" si="103"/>
        <v>3000</v>
      </c>
      <c r="K180" s="52">
        <f t="shared" si="104"/>
        <v>3000</v>
      </c>
      <c r="L180" s="53">
        <f t="shared" si="98"/>
        <v>0</v>
      </c>
    </row>
    <row r="181" spans="1:12" ht="26.25" customHeight="1" x14ac:dyDescent="0.2">
      <c r="A181" s="36"/>
      <c r="B181" s="150" t="s">
        <v>633</v>
      </c>
      <c r="C181" s="52"/>
      <c r="D181" s="52"/>
      <c r="E181" s="52"/>
      <c r="F181" s="52">
        <v>10000</v>
      </c>
      <c r="G181" s="52"/>
      <c r="H181" s="52"/>
      <c r="I181" s="52">
        <f t="shared" ref="I181" si="105">C181+E181</f>
        <v>0</v>
      </c>
      <c r="J181" s="52">
        <f t="shared" ref="J181" si="106">D181+F181</f>
        <v>10000</v>
      </c>
      <c r="K181" s="52">
        <f t="shared" ref="K181" si="107">J181-I181</f>
        <v>10000</v>
      </c>
      <c r="L181" s="53">
        <f t="shared" ref="L181" si="108">IF(I181&gt;0,J181/I181*100,0)</f>
        <v>0</v>
      </c>
    </row>
    <row r="182" spans="1:12" ht="150" x14ac:dyDescent="0.2">
      <c r="A182" s="36"/>
      <c r="B182" s="150" t="s">
        <v>631</v>
      </c>
      <c r="C182" s="52"/>
      <c r="D182" s="52">
        <v>25</v>
      </c>
      <c r="E182" s="52"/>
      <c r="F182" s="52"/>
      <c r="G182" s="52"/>
      <c r="H182" s="52"/>
      <c r="I182" s="62">
        <f t="shared" ref="I182:I183" si="109">C182+E182</f>
        <v>0</v>
      </c>
      <c r="J182" s="52">
        <f t="shared" si="103"/>
        <v>25</v>
      </c>
      <c r="K182" s="52">
        <f t="shared" si="104"/>
        <v>25</v>
      </c>
      <c r="L182" s="53">
        <f t="shared" si="98"/>
        <v>0</v>
      </c>
    </row>
    <row r="183" spans="1:12" ht="120" x14ac:dyDescent="0.2">
      <c r="A183" s="36"/>
      <c r="B183" s="86" t="s">
        <v>632</v>
      </c>
      <c r="C183" s="52"/>
      <c r="D183" s="52">
        <v>50</v>
      </c>
      <c r="E183" s="52"/>
      <c r="F183" s="52"/>
      <c r="G183" s="52"/>
      <c r="H183" s="52"/>
      <c r="I183" s="62">
        <f t="shared" si="109"/>
        <v>0</v>
      </c>
      <c r="J183" s="52">
        <f t="shared" si="103"/>
        <v>50</v>
      </c>
      <c r="K183" s="52">
        <f t="shared" si="104"/>
        <v>50</v>
      </c>
      <c r="L183" s="53">
        <f t="shared" si="98"/>
        <v>0</v>
      </c>
    </row>
    <row r="184" spans="1:12" ht="43.5" customHeight="1" x14ac:dyDescent="0.2">
      <c r="A184" s="36"/>
      <c r="B184" s="114" t="s">
        <v>580</v>
      </c>
      <c r="C184" s="52"/>
      <c r="D184" s="52"/>
      <c r="E184" s="52">
        <v>200</v>
      </c>
      <c r="F184" s="52"/>
      <c r="G184" s="52">
        <v>200</v>
      </c>
      <c r="H184" s="52"/>
      <c r="I184" s="52">
        <f t="shared" si="49"/>
        <v>200</v>
      </c>
      <c r="J184" s="52">
        <f t="shared" ref="J184" si="110">D184+F184</f>
        <v>0</v>
      </c>
      <c r="K184" s="52">
        <f t="shared" ref="K184" si="111">J184-I184</f>
        <v>-200</v>
      </c>
      <c r="L184" s="53">
        <f t="shared" ref="L184" si="112">IF(I184&gt;0,J184/I184*100,0)</f>
        <v>0</v>
      </c>
    </row>
    <row r="185" spans="1:12" ht="45" x14ac:dyDescent="0.2">
      <c r="A185" s="36"/>
      <c r="B185" s="86" t="s">
        <v>634</v>
      </c>
      <c r="C185" s="52">
        <v>1588.7339999999999</v>
      </c>
      <c r="D185" s="52">
        <v>2713.223</v>
      </c>
      <c r="E185" s="62"/>
      <c r="F185" s="52"/>
      <c r="G185" s="52"/>
      <c r="H185" s="52"/>
      <c r="I185" s="52">
        <f t="shared" si="49"/>
        <v>1588.7339999999999</v>
      </c>
      <c r="J185" s="52">
        <f t="shared" si="82"/>
        <v>2713.223</v>
      </c>
      <c r="K185" s="52">
        <f t="shared" si="47"/>
        <v>1124.489</v>
      </c>
      <c r="L185" s="53">
        <f t="shared" ref="L185" si="113">IF(I185&gt;0,J185/I185*100,0)</f>
        <v>170.77893467377169</v>
      </c>
    </row>
    <row r="186" spans="1:12" ht="45" x14ac:dyDescent="0.2">
      <c r="A186" s="49" t="s">
        <v>581</v>
      </c>
      <c r="B186" s="96" t="s">
        <v>582</v>
      </c>
      <c r="C186" s="52">
        <v>14302.1</v>
      </c>
      <c r="D186" s="52">
        <v>17298.434000000001</v>
      </c>
      <c r="E186" s="62"/>
      <c r="F186" s="52">
        <v>1525.38</v>
      </c>
      <c r="G186" s="52"/>
      <c r="H186" s="52"/>
      <c r="I186" s="52">
        <f t="shared" ref="I186:I189" si="114">C186+E186</f>
        <v>14302.1</v>
      </c>
      <c r="J186" s="52">
        <f t="shared" ref="J186:J189" si="115">D186+F186</f>
        <v>18823.814000000002</v>
      </c>
      <c r="K186" s="52">
        <f t="shared" ref="K186:K189" si="116">J186-I186</f>
        <v>4521.7140000000018</v>
      </c>
      <c r="L186" s="53">
        <f t="shared" ref="L186:L189" si="117">IF(I186&gt;0,J186/I186*100,0)</f>
        <v>131.61573475223921</v>
      </c>
    </row>
    <row r="187" spans="1:12" ht="75" x14ac:dyDescent="0.2">
      <c r="A187" s="49" t="s">
        <v>583</v>
      </c>
      <c r="B187" s="96" t="s">
        <v>584</v>
      </c>
      <c r="C187" s="52">
        <v>4679.9889999999996</v>
      </c>
      <c r="D187" s="52"/>
      <c r="E187" s="62"/>
      <c r="F187" s="52"/>
      <c r="G187" s="52"/>
      <c r="H187" s="52"/>
      <c r="I187" s="52">
        <f t="shared" si="114"/>
        <v>4679.9889999999996</v>
      </c>
      <c r="J187" s="52">
        <f t="shared" si="115"/>
        <v>0</v>
      </c>
      <c r="K187" s="52">
        <f t="shared" si="116"/>
        <v>-4679.9889999999996</v>
      </c>
      <c r="L187" s="53">
        <f t="shared" si="117"/>
        <v>0</v>
      </c>
    </row>
    <row r="188" spans="1:12" ht="90" x14ac:dyDescent="0.2">
      <c r="A188" s="49" t="s">
        <v>585</v>
      </c>
      <c r="B188" s="96" t="s">
        <v>586</v>
      </c>
      <c r="C188" s="52">
        <v>3303.6030000000001</v>
      </c>
      <c r="D188" s="52"/>
      <c r="E188" s="62"/>
      <c r="F188" s="52"/>
      <c r="G188" s="52"/>
      <c r="H188" s="52"/>
      <c r="I188" s="52">
        <f t="shared" si="114"/>
        <v>3303.6030000000001</v>
      </c>
      <c r="J188" s="52">
        <f t="shared" si="115"/>
        <v>0</v>
      </c>
      <c r="K188" s="52">
        <f t="shared" si="116"/>
        <v>-3303.6030000000001</v>
      </c>
      <c r="L188" s="53">
        <f t="shared" si="117"/>
        <v>0</v>
      </c>
    </row>
    <row r="189" spans="1:12" ht="105" x14ac:dyDescent="0.2">
      <c r="A189" s="49" t="s">
        <v>587</v>
      </c>
      <c r="B189" s="96" t="s">
        <v>588</v>
      </c>
      <c r="C189" s="52">
        <v>5885</v>
      </c>
      <c r="D189" s="52"/>
      <c r="E189" s="62"/>
      <c r="F189" s="52"/>
      <c r="G189" s="52"/>
      <c r="H189" s="52"/>
      <c r="I189" s="52">
        <f t="shared" si="114"/>
        <v>5885</v>
      </c>
      <c r="J189" s="52">
        <f t="shared" si="115"/>
        <v>0</v>
      </c>
      <c r="K189" s="52">
        <f t="shared" si="116"/>
        <v>-5885</v>
      </c>
      <c r="L189" s="53">
        <f t="shared" si="117"/>
        <v>0</v>
      </c>
    </row>
    <row r="190" spans="1:12" ht="3.75" customHeight="1" x14ac:dyDescent="0.2">
      <c r="A190" s="36"/>
      <c r="B190" s="17"/>
      <c r="C190" s="52"/>
      <c r="D190" s="52"/>
      <c r="E190" s="52"/>
      <c r="F190" s="52"/>
      <c r="G190" s="52"/>
      <c r="H190" s="52"/>
      <c r="I190" s="52">
        <f t="shared" ref="I190:I199" si="118">C190+E190</f>
        <v>0</v>
      </c>
      <c r="J190" s="52">
        <f t="shared" ref="J190:J199" si="119">D190+F190</f>
        <v>0</v>
      </c>
      <c r="K190" s="52">
        <f t="shared" si="47"/>
        <v>0</v>
      </c>
      <c r="L190" s="53">
        <f t="shared" si="58"/>
        <v>0</v>
      </c>
    </row>
    <row r="191" spans="1:12" s="4" customFormat="1" ht="18.75" customHeight="1" x14ac:dyDescent="0.2">
      <c r="A191" s="36"/>
      <c r="B191" s="90" t="s">
        <v>567</v>
      </c>
      <c r="C191" s="57">
        <f t="shared" ref="C191:H191" si="120">C146+C147</f>
        <v>3893503.1379999998</v>
      </c>
      <c r="D191" s="57">
        <f t="shared" si="120"/>
        <v>4519331.2439999999</v>
      </c>
      <c r="E191" s="57">
        <f t="shared" si="120"/>
        <v>404766.05299999996</v>
      </c>
      <c r="F191" s="57">
        <f t="shared" si="120"/>
        <v>390262.78700000001</v>
      </c>
      <c r="G191" s="57">
        <f t="shared" si="120"/>
        <v>95615.163</v>
      </c>
      <c r="H191" s="57">
        <f t="shared" si="120"/>
        <v>101816.545</v>
      </c>
      <c r="I191" s="50">
        <f t="shared" si="118"/>
        <v>4298269.1909999996</v>
      </c>
      <c r="J191" s="50">
        <f t="shared" si="119"/>
        <v>4909594.0309999995</v>
      </c>
      <c r="K191" s="50">
        <f t="shared" ref="K191:K276" si="121">J191-I191</f>
        <v>611324.83999999985</v>
      </c>
      <c r="L191" s="51">
        <f>IF(I191&gt;0,J191/I191*100,0)</f>
        <v>114.22258152839828</v>
      </c>
    </row>
    <row r="192" spans="1:12" s="4" customFormat="1" x14ac:dyDescent="0.2">
      <c r="A192" s="36"/>
      <c r="B192" s="90" t="s">
        <v>5</v>
      </c>
      <c r="C192" s="57"/>
      <c r="D192" s="57"/>
      <c r="E192" s="50"/>
      <c r="F192" s="50"/>
      <c r="G192" s="50"/>
      <c r="H192" s="50"/>
      <c r="I192" s="50">
        <f t="shared" si="118"/>
        <v>0</v>
      </c>
      <c r="J192" s="50">
        <f t="shared" ref="J192:J197" si="122">D192+F192</f>
        <v>0</v>
      </c>
      <c r="K192" s="50">
        <f t="shared" ref="K192:K197" si="123">J192-I192</f>
        <v>0</v>
      </c>
      <c r="L192" s="51">
        <f t="shared" ref="L192:L197" si="124">IF(I192&gt;0,J192/I192*100,0)</f>
        <v>0</v>
      </c>
    </row>
    <row r="193" spans="1:12" s="4" customFormat="1" ht="18.75" customHeight="1" x14ac:dyDescent="0.2">
      <c r="A193" s="36"/>
      <c r="B193" s="90" t="s">
        <v>319</v>
      </c>
      <c r="C193" s="57">
        <f t="shared" ref="C193:H194" si="125">C146</f>
        <v>3153680.4569999999</v>
      </c>
      <c r="D193" s="57">
        <f t="shared" si="125"/>
        <v>3722872.2450000001</v>
      </c>
      <c r="E193" s="57">
        <f t="shared" si="125"/>
        <v>193776.04499999998</v>
      </c>
      <c r="F193" s="57">
        <f t="shared" si="125"/>
        <v>245177.147</v>
      </c>
      <c r="G193" s="57">
        <f t="shared" si="125"/>
        <v>95415.163</v>
      </c>
      <c r="H193" s="57">
        <f t="shared" si="125"/>
        <v>101816.545</v>
      </c>
      <c r="I193" s="50">
        <f t="shared" si="118"/>
        <v>3347456.5019999999</v>
      </c>
      <c r="J193" s="50">
        <f t="shared" si="122"/>
        <v>3968049.392</v>
      </c>
      <c r="K193" s="50">
        <f t="shared" si="123"/>
        <v>620592.89000000013</v>
      </c>
      <c r="L193" s="51">
        <f t="shared" si="124"/>
        <v>118.5392368692234</v>
      </c>
    </row>
    <row r="194" spans="1:12" s="4" customFormat="1" ht="19.5" customHeight="1" x14ac:dyDescent="0.2">
      <c r="A194" s="36"/>
      <c r="B194" s="90" t="s">
        <v>320</v>
      </c>
      <c r="C194" s="57">
        <f t="shared" si="125"/>
        <v>739822.68099999987</v>
      </c>
      <c r="D194" s="57">
        <f t="shared" si="125"/>
        <v>796458.99900000007</v>
      </c>
      <c r="E194" s="57">
        <f t="shared" si="125"/>
        <v>210990.008</v>
      </c>
      <c r="F194" s="57">
        <f t="shared" si="125"/>
        <v>145085.64000000001</v>
      </c>
      <c r="G194" s="57">
        <f t="shared" si="125"/>
        <v>200</v>
      </c>
      <c r="H194" s="57">
        <f t="shared" si="125"/>
        <v>0</v>
      </c>
      <c r="I194" s="50">
        <f t="shared" si="118"/>
        <v>950812.6889999999</v>
      </c>
      <c r="J194" s="50">
        <f t="shared" si="122"/>
        <v>941544.63900000008</v>
      </c>
      <c r="K194" s="50">
        <f t="shared" si="123"/>
        <v>-9268.0499999998137</v>
      </c>
      <c r="L194" s="51">
        <f t="shared" si="124"/>
        <v>99.025249651458964</v>
      </c>
    </row>
    <row r="195" spans="1:12" s="4" customFormat="1" x14ac:dyDescent="0.2">
      <c r="A195" s="36"/>
      <c r="B195" s="93" t="s">
        <v>321</v>
      </c>
      <c r="C195" s="57"/>
      <c r="D195" s="57"/>
      <c r="E195" s="50"/>
      <c r="F195" s="50"/>
      <c r="G195" s="50"/>
      <c r="H195" s="50"/>
      <c r="I195" s="50">
        <f t="shared" si="118"/>
        <v>0</v>
      </c>
      <c r="J195" s="50">
        <f t="shared" si="122"/>
        <v>0</v>
      </c>
      <c r="K195" s="50">
        <f t="shared" si="123"/>
        <v>0</v>
      </c>
      <c r="L195" s="51">
        <f t="shared" si="124"/>
        <v>0</v>
      </c>
    </row>
    <row r="196" spans="1:12" s="4" customFormat="1" ht="18" customHeight="1" x14ac:dyDescent="0.2">
      <c r="A196" s="36"/>
      <c r="B196" s="93" t="s">
        <v>322</v>
      </c>
      <c r="C196" s="100">
        <f>C154</f>
        <v>13955.2</v>
      </c>
      <c r="D196" s="100">
        <f>D154</f>
        <v>0</v>
      </c>
      <c r="E196" s="64"/>
      <c r="F196" s="64"/>
      <c r="G196" s="64"/>
      <c r="H196" s="64"/>
      <c r="I196" s="64">
        <f>C196+E196</f>
        <v>13955.2</v>
      </c>
      <c r="J196" s="64">
        <f t="shared" si="122"/>
        <v>0</v>
      </c>
      <c r="K196" s="64">
        <f t="shared" si="123"/>
        <v>-13955.2</v>
      </c>
      <c r="L196" s="65">
        <f t="shared" si="124"/>
        <v>0</v>
      </c>
    </row>
    <row r="197" spans="1:12" s="4" customFormat="1" ht="18.75" customHeight="1" x14ac:dyDescent="0.2">
      <c r="A197" s="36"/>
      <c r="B197" s="93" t="s">
        <v>524</v>
      </c>
      <c r="C197" s="100">
        <f t="shared" ref="C197:H197" si="126">C148+C156</f>
        <v>725867.48099999991</v>
      </c>
      <c r="D197" s="100">
        <f t="shared" si="126"/>
        <v>796458.99900000007</v>
      </c>
      <c r="E197" s="100">
        <f t="shared" si="126"/>
        <v>210990.008</v>
      </c>
      <c r="F197" s="100">
        <f t="shared" si="126"/>
        <v>145085.64000000001</v>
      </c>
      <c r="G197" s="100">
        <f t="shared" si="126"/>
        <v>200</v>
      </c>
      <c r="H197" s="100">
        <f t="shared" si="126"/>
        <v>0</v>
      </c>
      <c r="I197" s="64">
        <f t="shared" si="118"/>
        <v>936857.48899999994</v>
      </c>
      <c r="J197" s="64">
        <f t="shared" si="122"/>
        <v>941544.63900000008</v>
      </c>
      <c r="K197" s="64">
        <f t="shared" si="123"/>
        <v>4687.1500000001397</v>
      </c>
      <c r="L197" s="65">
        <f t="shared" si="124"/>
        <v>100.50030554860625</v>
      </c>
    </row>
    <row r="198" spans="1:12" s="2" customFormat="1" ht="21" customHeight="1" x14ac:dyDescent="0.2">
      <c r="A198" s="16"/>
      <c r="B198" s="19" t="s">
        <v>27</v>
      </c>
      <c r="C198" s="52"/>
      <c r="D198" s="52"/>
      <c r="E198" s="52"/>
      <c r="F198" s="52"/>
      <c r="G198" s="52"/>
      <c r="H198" s="52"/>
      <c r="I198" s="52">
        <f t="shared" si="118"/>
        <v>0</v>
      </c>
      <c r="J198" s="52">
        <f t="shared" si="119"/>
        <v>0</v>
      </c>
      <c r="K198" s="52">
        <f t="shared" si="121"/>
        <v>0</v>
      </c>
      <c r="L198" s="53">
        <f t="shared" si="58"/>
        <v>0</v>
      </c>
    </row>
    <row r="199" spans="1:12" s="2" customFormat="1" ht="3.75" customHeight="1" x14ac:dyDescent="0.2">
      <c r="A199" s="16"/>
      <c r="B199" s="20"/>
      <c r="C199" s="50"/>
      <c r="D199" s="50"/>
      <c r="E199" s="52"/>
      <c r="F199" s="52"/>
      <c r="G199" s="52"/>
      <c r="H199" s="52"/>
      <c r="I199" s="52">
        <f t="shared" si="118"/>
        <v>0</v>
      </c>
      <c r="J199" s="52">
        <f t="shared" si="119"/>
        <v>0</v>
      </c>
      <c r="K199" s="52">
        <f t="shared" si="121"/>
        <v>0</v>
      </c>
      <c r="L199" s="53">
        <f t="shared" si="58"/>
        <v>0</v>
      </c>
    </row>
    <row r="200" spans="1:12" s="10" customFormat="1" ht="20.25" customHeight="1" x14ac:dyDescent="0.2">
      <c r="A200" s="15" t="s">
        <v>247</v>
      </c>
      <c r="B200" s="21" t="s">
        <v>7</v>
      </c>
      <c r="C200" s="58">
        <f>C201+C202+C203+C204</f>
        <v>259957.16500000001</v>
      </c>
      <c r="D200" s="58">
        <f>D201+D202+D203+D204</f>
        <v>285645.21899999998</v>
      </c>
      <c r="E200" s="58">
        <f>E201+E202+E203</f>
        <v>18104.915999999997</v>
      </c>
      <c r="F200" s="58">
        <f>F201+F202+F203</f>
        <v>24503.503000000001</v>
      </c>
      <c r="G200" s="58">
        <f t="shared" ref="G200:H200" si="127">G201+G202+G203</f>
        <v>7324.5480000000007</v>
      </c>
      <c r="H200" s="58">
        <f t="shared" si="127"/>
        <v>10191.473</v>
      </c>
      <c r="I200" s="58">
        <f>I201+I202+I203+I204</f>
        <v>278062.08100000001</v>
      </c>
      <c r="J200" s="58">
        <f>J201+J202+J203</f>
        <v>310148.72199999995</v>
      </c>
      <c r="K200" s="50">
        <f t="shared" si="121"/>
        <v>32086.640999999945</v>
      </c>
      <c r="L200" s="51">
        <f t="shared" si="58"/>
        <v>111.53938030119251</v>
      </c>
    </row>
    <row r="201" spans="1:12" s="10" customFormat="1" ht="60" x14ac:dyDescent="0.2">
      <c r="A201" s="161" t="s">
        <v>639</v>
      </c>
      <c r="B201" s="151" t="s">
        <v>640</v>
      </c>
      <c r="C201" s="102">
        <v>23975.973000000002</v>
      </c>
      <c r="D201" s="102">
        <v>30262.399000000001</v>
      </c>
      <c r="E201" s="102">
        <v>98.510999999999996</v>
      </c>
      <c r="F201" s="102">
        <v>1650.5</v>
      </c>
      <c r="G201" s="102">
        <v>98.510999999999996</v>
      </c>
      <c r="H201" s="102">
        <v>1650.5</v>
      </c>
      <c r="I201" s="64">
        <f>C201+E201</f>
        <v>24074.484</v>
      </c>
      <c r="J201" s="64">
        <f t="shared" ref="J201" si="128">D201+F201</f>
        <v>31912.899000000001</v>
      </c>
      <c r="K201" s="64">
        <f t="shared" ref="K201" si="129">J201-I201</f>
        <v>7838.4150000000009</v>
      </c>
      <c r="L201" s="65">
        <f t="shared" ref="L201" si="130">IF(I201&gt;0,J201/I201*100,0)</f>
        <v>132.55901559510062</v>
      </c>
    </row>
    <row r="202" spans="1:12" s="10" customFormat="1" ht="30" x14ac:dyDescent="0.2">
      <c r="A202" s="161" t="s">
        <v>637</v>
      </c>
      <c r="B202" s="22" t="s">
        <v>638</v>
      </c>
      <c r="C202" s="102">
        <v>215455.20300000001</v>
      </c>
      <c r="D202" s="102">
        <v>236930.258</v>
      </c>
      <c r="E202" s="102">
        <v>17458.605</v>
      </c>
      <c r="F202" s="102">
        <v>22853.003000000001</v>
      </c>
      <c r="G202" s="102">
        <v>6678.2370000000001</v>
      </c>
      <c r="H202" s="102">
        <v>8540.973</v>
      </c>
      <c r="I202" s="64">
        <f t="shared" ref="I202" si="131">C202+E202</f>
        <v>232913.80800000002</v>
      </c>
      <c r="J202" s="64">
        <f t="shared" ref="J202" si="132">D202+F202</f>
        <v>259783.261</v>
      </c>
      <c r="K202" s="64">
        <f t="shared" si="121"/>
        <v>26869.45299999998</v>
      </c>
      <c r="L202" s="65">
        <f t="shared" si="58"/>
        <v>111.53622158803054</v>
      </c>
    </row>
    <row r="203" spans="1:12" s="10" customFormat="1" x14ac:dyDescent="0.2">
      <c r="A203" s="161" t="s">
        <v>248</v>
      </c>
      <c r="B203" s="22" t="s">
        <v>351</v>
      </c>
      <c r="C203" s="102">
        <v>11672.971</v>
      </c>
      <c r="D203" s="102">
        <v>18452.561999999998</v>
      </c>
      <c r="E203" s="102">
        <v>547.79999999999995</v>
      </c>
      <c r="F203" s="102"/>
      <c r="G203" s="52">
        <v>547.79999999999995</v>
      </c>
      <c r="H203" s="52"/>
      <c r="I203" s="64">
        <f t="shared" ref="I203:I250" si="133">C203+E203</f>
        <v>12220.770999999999</v>
      </c>
      <c r="J203" s="64">
        <f t="shared" ref="J203" si="134">D203+F203</f>
        <v>18452.561999999998</v>
      </c>
      <c r="K203" s="64">
        <f t="shared" si="121"/>
        <v>6231.7909999999993</v>
      </c>
      <c r="L203" s="65">
        <f t="shared" si="58"/>
        <v>150.99343568421338</v>
      </c>
    </row>
    <row r="204" spans="1:12" s="10" customFormat="1" ht="33.75" customHeight="1" x14ac:dyDescent="0.2">
      <c r="A204" s="161" t="s">
        <v>591</v>
      </c>
      <c r="B204" s="22" t="s">
        <v>592</v>
      </c>
      <c r="C204" s="102">
        <f>C206</f>
        <v>8853.018</v>
      </c>
      <c r="D204" s="102">
        <f>D206</f>
        <v>0</v>
      </c>
      <c r="E204" s="102"/>
      <c r="F204" s="102"/>
      <c r="G204" s="52"/>
      <c r="H204" s="52"/>
      <c r="I204" s="64">
        <f t="shared" ref="I204:I206" si="135">C204+E204</f>
        <v>8853.018</v>
      </c>
      <c r="J204" s="64">
        <f t="shared" ref="J204:J206" si="136">D204+F204</f>
        <v>0</v>
      </c>
      <c r="K204" s="64">
        <f t="shared" ref="K204:K206" si="137">J204-I204</f>
        <v>-8853.018</v>
      </c>
      <c r="L204" s="65">
        <f t="shared" ref="L204:L206" si="138">IF(I204&gt;0,J204/I204*100,0)</f>
        <v>0</v>
      </c>
    </row>
    <row r="205" spans="1:12" s="10" customFormat="1" x14ac:dyDescent="0.2">
      <c r="A205" s="161"/>
      <c r="B205" s="87" t="s">
        <v>5</v>
      </c>
      <c r="C205" s="102"/>
      <c r="D205" s="102"/>
      <c r="E205" s="102"/>
      <c r="F205" s="102"/>
      <c r="G205" s="52"/>
      <c r="H205" s="52"/>
      <c r="I205" s="64">
        <f t="shared" si="135"/>
        <v>0</v>
      </c>
      <c r="J205" s="64">
        <f t="shared" si="136"/>
        <v>0</v>
      </c>
      <c r="K205" s="64">
        <f t="shared" si="137"/>
        <v>0</v>
      </c>
      <c r="L205" s="65">
        <f t="shared" si="138"/>
        <v>0</v>
      </c>
    </row>
    <row r="206" spans="1:12" s="10" customFormat="1" x14ac:dyDescent="0.2">
      <c r="A206" s="47" t="s">
        <v>593</v>
      </c>
      <c r="B206" s="87" t="s">
        <v>594</v>
      </c>
      <c r="C206" s="102">
        <v>8853.018</v>
      </c>
      <c r="D206" s="102"/>
      <c r="E206" s="102"/>
      <c r="F206" s="102"/>
      <c r="G206" s="52"/>
      <c r="H206" s="52"/>
      <c r="I206" s="64">
        <f t="shared" si="135"/>
        <v>8853.018</v>
      </c>
      <c r="J206" s="64">
        <f t="shared" si="136"/>
        <v>0</v>
      </c>
      <c r="K206" s="64">
        <f t="shared" si="137"/>
        <v>-8853.018</v>
      </c>
      <c r="L206" s="65">
        <f t="shared" si="138"/>
        <v>0</v>
      </c>
    </row>
    <row r="207" spans="1:12" s="2" customFormat="1" ht="5.25" customHeight="1" x14ac:dyDescent="0.2">
      <c r="A207" s="161"/>
      <c r="B207" s="23"/>
      <c r="C207" s="7"/>
      <c r="D207" s="7"/>
      <c r="E207" s="52"/>
      <c r="F207" s="52"/>
      <c r="G207" s="52"/>
      <c r="H207" s="52"/>
      <c r="I207" s="52">
        <f t="shared" si="133"/>
        <v>0</v>
      </c>
      <c r="J207" s="52">
        <f t="shared" ref="J207:J268" si="139">D207+F207</f>
        <v>0</v>
      </c>
      <c r="K207" s="52">
        <f t="shared" si="121"/>
        <v>0</v>
      </c>
      <c r="L207" s="53">
        <f t="shared" si="58"/>
        <v>0</v>
      </c>
    </row>
    <row r="208" spans="1:12" s="10" customFormat="1" ht="20.25" customHeight="1" x14ac:dyDescent="0.2">
      <c r="A208" s="15" t="s">
        <v>249</v>
      </c>
      <c r="B208" s="21" t="s">
        <v>28</v>
      </c>
      <c r="C208" s="58">
        <f>C209+C210+C214+C218+C222+C226+C227+C232+C236+C241+C242+C246+C250+C228</f>
        <v>1279386.3440000005</v>
      </c>
      <c r="D208" s="58">
        <f>D209+D210+D214+D218+D222+D226+D227+D232+D236+D241+D242+D246+D250</f>
        <v>1607640.4210000003</v>
      </c>
      <c r="E208" s="58">
        <f>E209+E210+E214+E218+E222+E226+E227+E232+E236+E241+E242+E246+E250+E228</f>
        <v>106160.587</v>
      </c>
      <c r="F208" s="58">
        <f>F209+F210+F214+F218+F222+F226+F227+F232+F236+F241+F242+F246+F250</f>
        <v>164190.48099999994</v>
      </c>
      <c r="G208" s="58">
        <f>G209+G210+G214+G218+G222+G226+G227+G232+G236+G241+G242+G246+G250</f>
        <v>35581.020000000004</v>
      </c>
      <c r="H208" s="58">
        <f>H209+H210+H214+H218+H222+H226+H227+H232+H236+H241+H242+H246+H250</f>
        <v>51822.182999999997</v>
      </c>
      <c r="I208" s="50">
        <f t="shared" si="133"/>
        <v>1385546.9310000006</v>
      </c>
      <c r="J208" s="50">
        <f t="shared" si="139"/>
        <v>1771830.9020000002</v>
      </c>
      <c r="K208" s="50">
        <f t="shared" si="121"/>
        <v>386283.97099999967</v>
      </c>
      <c r="L208" s="51">
        <f t="shared" si="58"/>
        <v>127.87952990673541</v>
      </c>
    </row>
    <row r="209" spans="1:12" s="10" customFormat="1" ht="20.25" customHeight="1" x14ac:dyDescent="0.2">
      <c r="A209" s="47" t="s">
        <v>250</v>
      </c>
      <c r="B209" s="134" t="s">
        <v>352</v>
      </c>
      <c r="C209" s="102">
        <v>373898.321</v>
      </c>
      <c r="D209" s="102">
        <v>527038.19700000004</v>
      </c>
      <c r="E209" s="102">
        <v>34439.919999999998</v>
      </c>
      <c r="F209" s="102">
        <v>90494.48</v>
      </c>
      <c r="G209" s="102">
        <v>6371.61</v>
      </c>
      <c r="H209" s="102">
        <v>6567.8620000000001</v>
      </c>
      <c r="I209" s="64">
        <f t="shared" si="133"/>
        <v>408338.24099999998</v>
      </c>
      <c r="J209" s="64">
        <f t="shared" si="139"/>
        <v>617532.67700000003</v>
      </c>
      <c r="K209" s="64">
        <f t="shared" si="121"/>
        <v>209194.43600000005</v>
      </c>
      <c r="L209" s="65">
        <f t="shared" si="58"/>
        <v>151.23067471900092</v>
      </c>
    </row>
    <row r="210" spans="1:12" s="10" customFormat="1" ht="30" x14ac:dyDescent="0.2">
      <c r="A210" s="47" t="s">
        <v>251</v>
      </c>
      <c r="B210" s="134" t="s">
        <v>641</v>
      </c>
      <c r="C210" s="102">
        <f t="shared" ref="C210:H210" si="140">C212+C213</f>
        <v>164619.20699999999</v>
      </c>
      <c r="D210" s="102">
        <f t="shared" si="140"/>
        <v>211639.00000000003</v>
      </c>
      <c r="E210" s="102">
        <f t="shared" si="140"/>
        <v>39979.578000000001</v>
      </c>
      <c r="F210" s="102">
        <f t="shared" si="140"/>
        <v>17348.275000000001</v>
      </c>
      <c r="G210" s="102">
        <f t="shared" si="140"/>
        <v>25924.13</v>
      </c>
      <c r="H210" s="102">
        <f t="shared" si="140"/>
        <v>3483.6579999999999</v>
      </c>
      <c r="I210" s="64">
        <f t="shared" si="133"/>
        <v>204598.785</v>
      </c>
      <c r="J210" s="64">
        <f t="shared" si="139"/>
        <v>228987.27500000002</v>
      </c>
      <c r="K210" s="64">
        <f t="shared" si="121"/>
        <v>24388.49000000002</v>
      </c>
      <c r="L210" s="65">
        <f t="shared" ref="L210:L250" si="141">IF(I210&gt;0,J210/I210*100,0)</f>
        <v>111.9201538757916</v>
      </c>
    </row>
    <row r="211" spans="1:12" s="10" customFormat="1" ht="20.25" customHeight="1" x14ac:dyDescent="0.2">
      <c r="A211" s="15"/>
      <c r="B211" s="135" t="s">
        <v>5</v>
      </c>
      <c r="C211" s="102"/>
      <c r="D211" s="102"/>
      <c r="E211" s="102"/>
      <c r="F211" s="102"/>
      <c r="G211" s="102"/>
      <c r="H211" s="102"/>
      <c r="I211" s="64">
        <f t="shared" si="133"/>
        <v>0</v>
      </c>
      <c r="J211" s="64">
        <f t="shared" si="139"/>
        <v>0</v>
      </c>
      <c r="K211" s="64">
        <f t="shared" si="121"/>
        <v>0</v>
      </c>
      <c r="L211" s="65">
        <f t="shared" si="141"/>
        <v>0</v>
      </c>
    </row>
    <row r="212" spans="1:12" s="10" customFormat="1" ht="30" x14ac:dyDescent="0.2">
      <c r="A212" s="47" t="s">
        <v>642</v>
      </c>
      <c r="B212" s="87" t="s">
        <v>643</v>
      </c>
      <c r="C212" s="102">
        <v>159601.49100000001</v>
      </c>
      <c r="D212" s="102">
        <v>205187.22300000003</v>
      </c>
      <c r="E212" s="102">
        <v>39912.472999999998</v>
      </c>
      <c r="F212" s="102">
        <v>17163.598000000002</v>
      </c>
      <c r="G212" s="102">
        <v>25882.052</v>
      </c>
      <c r="H212" s="102">
        <v>3437.2379999999998</v>
      </c>
      <c r="I212" s="64">
        <f t="shared" si="133"/>
        <v>199513.96400000001</v>
      </c>
      <c r="J212" s="64">
        <f t="shared" si="139"/>
        <v>222350.82100000003</v>
      </c>
      <c r="K212" s="64">
        <f t="shared" si="121"/>
        <v>22836.857000000018</v>
      </c>
      <c r="L212" s="65">
        <f t="shared" si="141"/>
        <v>111.4462449355174</v>
      </c>
    </row>
    <row r="213" spans="1:12" s="10" customFormat="1" ht="60" x14ac:dyDescent="0.2">
      <c r="A213" s="47" t="s">
        <v>644</v>
      </c>
      <c r="B213" s="116" t="s">
        <v>645</v>
      </c>
      <c r="C213" s="102">
        <v>5017.7160000000003</v>
      </c>
      <c r="D213" s="102">
        <v>6451.777</v>
      </c>
      <c r="E213" s="102">
        <v>67.105000000000004</v>
      </c>
      <c r="F213" s="102">
        <v>184.67699999999999</v>
      </c>
      <c r="G213" s="102">
        <v>42.078000000000003</v>
      </c>
      <c r="H213" s="102">
        <v>46.42</v>
      </c>
      <c r="I213" s="64">
        <f t="shared" si="133"/>
        <v>5084.8209999999999</v>
      </c>
      <c r="J213" s="64">
        <f t="shared" si="139"/>
        <v>6636.4539999999997</v>
      </c>
      <c r="K213" s="64">
        <f t="shared" si="121"/>
        <v>1551.6329999999998</v>
      </c>
      <c r="L213" s="65">
        <f t="shared" si="141"/>
        <v>130.51499747975396</v>
      </c>
    </row>
    <row r="214" spans="1:12" s="10" customFormat="1" ht="30" x14ac:dyDescent="0.2">
      <c r="A214" s="47" t="s">
        <v>646</v>
      </c>
      <c r="B214" s="119" t="s">
        <v>647</v>
      </c>
      <c r="C214" s="102">
        <f>C216+C217</f>
        <v>508137.87800000003</v>
      </c>
      <c r="D214" s="102">
        <f>D216+D217</f>
        <v>692593.64199999999</v>
      </c>
      <c r="E214" s="102"/>
      <c r="F214" s="102"/>
      <c r="G214" s="102"/>
      <c r="H214" s="102"/>
      <c r="I214" s="64">
        <f t="shared" si="133"/>
        <v>508137.87800000003</v>
      </c>
      <c r="J214" s="64">
        <f t="shared" si="139"/>
        <v>692593.64199999999</v>
      </c>
      <c r="K214" s="64">
        <f t="shared" si="121"/>
        <v>184455.76399999997</v>
      </c>
      <c r="L214" s="65">
        <f t="shared" si="141"/>
        <v>136.30033736630827</v>
      </c>
    </row>
    <row r="215" spans="1:12" s="10" customFormat="1" ht="20.25" customHeight="1" x14ac:dyDescent="0.2">
      <c r="A215" s="15"/>
      <c r="B215" s="135" t="s">
        <v>5</v>
      </c>
      <c r="C215" s="102"/>
      <c r="D215" s="102"/>
      <c r="E215" s="102"/>
      <c r="F215" s="102"/>
      <c r="G215" s="102"/>
      <c r="H215" s="102"/>
      <c r="I215" s="64">
        <f t="shared" si="133"/>
        <v>0</v>
      </c>
      <c r="J215" s="64">
        <f t="shared" si="139"/>
        <v>0</v>
      </c>
      <c r="K215" s="64">
        <f t="shared" si="121"/>
        <v>0</v>
      </c>
      <c r="L215" s="65">
        <f t="shared" si="141"/>
        <v>0</v>
      </c>
    </row>
    <row r="216" spans="1:12" s="10" customFormat="1" ht="30" x14ac:dyDescent="0.2">
      <c r="A216" s="47" t="s">
        <v>648</v>
      </c>
      <c r="B216" s="152" t="s">
        <v>643</v>
      </c>
      <c r="C216" s="102">
        <v>495478.69900000002</v>
      </c>
      <c r="D216" s="102">
        <v>676201.98300000001</v>
      </c>
      <c r="E216" s="102"/>
      <c r="F216" s="102"/>
      <c r="G216" s="102"/>
      <c r="H216" s="102"/>
      <c r="I216" s="64">
        <f t="shared" si="133"/>
        <v>495478.69900000002</v>
      </c>
      <c r="J216" s="64">
        <f t="shared" si="139"/>
        <v>676201.98300000001</v>
      </c>
      <c r="K216" s="64">
        <f t="shared" si="121"/>
        <v>180723.28399999999</v>
      </c>
      <c r="L216" s="65">
        <f t="shared" si="141"/>
        <v>136.47448101497497</v>
      </c>
    </row>
    <row r="217" spans="1:12" s="10" customFormat="1" ht="60" x14ac:dyDescent="0.2">
      <c r="A217" s="47" t="s">
        <v>649</v>
      </c>
      <c r="B217" s="152" t="s">
        <v>645</v>
      </c>
      <c r="C217" s="102">
        <v>12659.179</v>
      </c>
      <c r="D217" s="102">
        <v>16391.659</v>
      </c>
      <c r="E217" s="102"/>
      <c r="F217" s="102"/>
      <c r="G217" s="102"/>
      <c r="H217" s="102"/>
      <c r="I217" s="64">
        <f t="shared" si="133"/>
        <v>12659.179</v>
      </c>
      <c r="J217" s="64">
        <f t="shared" si="139"/>
        <v>16391.659</v>
      </c>
      <c r="K217" s="64">
        <f t="shared" si="121"/>
        <v>3732.4799999999996</v>
      </c>
      <c r="L217" s="65">
        <f t="shared" si="141"/>
        <v>129.48437651446432</v>
      </c>
    </row>
    <row r="218" spans="1:12" s="10" customFormat="1" ht="60" x14ac:dyDescent="0.2">
      <c r="A218" s="47" t="s">
        <v>650</v>
      </c>
      <c r="B218" s="117" t="s">
        <v>651</v>
      </c>
      <c r="C218" s="102">
        <f>C220+C221</f>
        <v>2899.9349999999999</v>
      </c>
      <c r="D218" s="102">
        <f>D220+D221</f>
        <v>11217.594000000001</v>
      </c>
      <c r="E218" s="102"/>
      <c r="F218" s="102"/>
      <c r="G218" s="102"/>
      <c r="H218" s="102"/>
      <c r="I218" s="64">
        <f t="shared" si="133"/>
        <v>2899.9349999999999</v>
      </c>
      <c r="J218" s="64">
        <f t="shared" si="139"/>
        <v>11217.594000000001</v>
      </c>
      <c r="K218" s="64">
        <f t="shared" si="121"/>
        <v>8317.6590000000015</v>
      </c>
      <c r="L218" s="156" t="s">
        <v>705</v>
      </c>
    </row>
    <row r="219" spans="1:12" s="10" customFormat="1" ht="20.25" customHeight="1" x14ac:dyDescent="0.2">
      <c r="A219" s="15"/>
      <c r="B219" s="135" t="s">
        <v>5</v>
      </c>
      <c r="C219" s="102"/>
      <c r="D219" s="102"/>
      <c r="E219" s="102"/>
      <c r="F219" s="102"/>
      <c r="G219" s="102"/>
      <c r="H219" s="102"/>
      <c r="I219" s="64">
        <f t="shared" si="133"/>
        <v>0</v>
      </c>
      <c r="J219" s="64">
        <f t="shared" si="139"/>
        <v>0</v>
      </c>
      <c r="K219" s="64">
        <f t="shared" si="121"/>
        <v>0</v>
      </c>
      <c r="L219" s="65">
        <f t="shared" si="141"/>
        <v>0</v>
      </c>
    </row>
    <row r="220" spans="1:12" s="10" customFormat="1" ht="30" x14ac:dyDescent="0.2">
      <c r="A220" s="47" t="s">
        <v>652</v>
      </c>
      <c r="B220" s="152" t="s">
        <v>643</v>
      </c>
      <c r="C220" s="102">
        <v>2899.9349999999999</v>
      </c>
      <c r="D220" s="102">
        <v>11095.494000000001</v>
      </c>
      <c r="E220" s="102"/>
      <c r="F220" s="102"/>
      <c r="G220" s="102"/>
      <c r="H220" s="102"/>
      <c r="I220" s="64">
        <f t="shared" si="133"/>
        <v>2899.9349999999999</v>
      </c>
      <c r="J220" s="64">
        <f t="shared" si="139"/>
        <v>11095.494000000001</v>
      </c>
      <c r="K220" s="64">
        <f t="shared" si="121"/>
        <v>8195.5590000000011</v>
      </c>
      <c r="L220" s="156" t="s">
        <v>595</v>
      </c>
    </row>
    <row r="221" spans="1:12" s="10" customFormat="1" ht="60" x14ac:dyDescent="0.2">
      <c r="A221" s="47" t="s">
        <v>653</v>
      </c>
      <c r="B221" s="152" t="s">
        <v>645</v>
      </c>
      <c r="C221" s="102"/>
      <c r="D221" s="102">
        <v>122.1</v>
      </c>
      <c r="E221" s="102"/>
      <c r="F221" s="102"/>
      <c r="G221" s="102"/>
      <c r="H221" s="102"/>
      <c r="I221" s="64">
        <f t="shared" si="133"/>
        <v>0</v>
      </c>
      <c r="J221" s="64">
        <f t="shared" si="139"/>
        <v>122.1</v>
      </c>
      <c r="K221" s="64">
        <f t="shared" si="121"/>
        <v>122.1</v>
      </c>
      <c r="L221" s="65">
        <f t="shared" si="141"/>
        <v>0</v>
      </c>
    </row>
    <row r="222" spans="1:12" s="10" customFormat="1" ht="105" x14ac:dyDescent="0.2">
      <c r="A222" s="47" t="s">
        <v>654</v>
      </c>
      <c r="B222" s="103" t="s">
        <v>655</v>
      </c>
      <c r="C222" s="102">
        <f>C224+C225</f>
        <v>352</v>
      </c>
      <c r="D222" s="102">
        <f>D224+D225</f>
        <v>5783.3039999999992</v>
      </c>
      <c r="E222" s="102">
        <f>E224+E225</f>
        <v>3288.5840000000003</v>
      </c>
      <c r="F222" s="102">
        <f>F224+F225</f>
        <v>31270.638999999999</v>
      </c>
      <c r="G222" s="102">
        <f t="shared" ref="G222:H222" si="142">G224+G225</f>
        <v>0</v>
      </c>
      <c r="H222" s="102">
        <f t="shared" si="142"/>
        <v>31270.638999999999</v>
      </c>
      <c r="I222" s="64">
        <f t="shared" si="133"/>
        <v>3640.5840000000003</v>
      </c>
      <c r="J222" s="64">
        <f t="shared" si="139"/>
        <v>37053.942999999999</v>
      </c>
      <c r="K222" s="64">
        <f t="shared" si="121"/>
        <v>33413.358999999997</v>
      </c>
      <c r="L222" s="156" t="s">
        <v>706</v>
      </c>
    </row>
    <row r="223" spans="1:12" s="10" customFormat="1" x14ac:dyDescent="0.2">
      <c r="A223" s="47"/>
      <c r="B223" s="87" t="s">
        <v>5</v>
      </c>
      <c r="C223" s="102"/>
      <c r="D223" s="102"/>
      <c r="E223" s="102"/>
      <c r="F223" s="102"/>
      <c r="G223" s="102"/>
      <c r="H223" s="102"/>
      <c r="I223" s="64">
        <f t="shared" si="133"/>
        <v>0</v>
      </c>
      <c r="J223" s="64">
        <f t="shared" si="139"/>
        <v>0</v>
      </c>
      <c r="K223" s="64">
        <f t="shared" si="121"/>
        <v>0</v>
      </c>
      <c r="L223" s="65">
        <f t="shared" si="141"/>
        <v>0</v>
      </c>
    </row>
    <row r="224" spans="1:12" s="10" customFormat="1" ht="30" x14ac:dyDescent="0.2">
      <c r="A224" s="47" t="s">
        <v>656</v>
      </c>
      <c r="B224" s="152" t="s">
        <v>643</v>
      </c>
      <c r="C224" s="102">
        <v>346.51</v>
      </c>
      <c r="D224" s="102">
        <v>5762.5379999999996</v>
      </c>
      <c r="E224" s="102">
        <v>3281.05</v>
      </c>
      <c r="F224" s="102">
        <v>30998.901999999998</v>
      </c>
      <c r="G224" s="102"/>
      <c r="H224" s="102">
        <v>30998.901999999998</v>
      </c>
      <c r="I224" s="64">
        <f t="shared" si="133"/>
        <v>3627.5600000000004</v>
      </c>
      <c r="J224" s="64">
        <f t="shared" si="139"/>
        <v>36761.439999999995</v>
      </c>
      <c r="K224" s="64">
        <f t="shared" si="121"/>
        <v>33133.879999999997</v>
      </c>
      <c r="L224" s="156" t="s">
        <v>707</v>
      </c>
    </row>
    <row r="225" spans="1:12" s="10" customFormat="1" ht="60" x14ac:dyDescent="0.2">
      <c r="A225" s="47" t="s">
        <v>657</v>
      </c>
      <c r="B225" s="152" t="s">
        <v>645</v>
      </c>
      <c r="C225" s="102">
        <v>5.49</v>
      </c>
      <c r="D225" s="102">
        <v>20.765999999999998</v>
      </c>
      <c r="E225" s="102">
        <v>7.5339999999999998</v>
      </c>
      <c r="F225" s="102">
        <v>271.73700000000002</v>
      </c>
      <c r="G225" s="102"/>
      <c r="H225" s="102">
        <v>271.73700000000002</v>
      </c>
      <c r="I225" s="64">
        <f t="shared" si="133"/>
        <v>13.024000000000001</v>
      </c>
      <c r="J225" s="64">
        <f t="shared" si="139"/>
        <v>292.50300000000004</v>
      </c>
      <c r="K225" s="64">
        <f t="shared" si="121"/>
        <v>279.47900000000004</v>
      </c>
      <c r="L225" s="156" t="s">
        <v>708</v>
      </c>
    </row>
    <row r="226" spans="1:12" s="10" customFormat="1" ht="30" x14ac:dyDescent="0.2">
      <c r="A226" s="47" t="s">
        <v>658</v>
      </c>
      <c r="B226" s="134" t="s">
        <v>596</v>
      </c>
      <c r="C226" s="102">
        <v>28799.573</v>
      </c>
      <c r="D226" s="102">
        <v>35891.044000000002</v>
      </c>
      <c r="E226" s="102">
        <v>4502.5079999999998</v>
      </c>
      <c r="F226" s="102">
        <v>5398.0910000000003</v>
      </c>
      <c r="G226" s="102">
        <v>76</v>
      </c>
      <c r="H226" s="102">
        <v>667.23400000000004</v>
      </c>
      <c r="I226" s="64">
        <f t="shared" si="133"/>
        <v>33302.080999999998</v>
      </c>
      <c r="J226" s="64">
        <f t="shared" si="139"/>
        <v>41289.135000000002</v>
      </c>
      <c r="K226" s="64">
        <f t="shared" si="121"/>
        <v>7987.0540000000037</v>
      </c>
      <c r="L226" s="65">
        <f t="shared" si="141"/>
        <v>123.98364834918276</v>
      </c>
    </row>
    <row r="227" spans="1:12" s="10" customFormat="1" x14ac:dyDescent="0.2">
      <c r="A227" s="47" t="s">
        <v>659</v>
      </c>
      <c r="B227" s="103" t="s">
        <v>597</v>
      </c>
      <c r="C227" s="102">
        <v>52224.593000000001</v>
      </c>
      <c r="D227" s="102">
        <v>71575.532000000007</v>
      </c>
      <c r="E227" s="102">
        <v>10879.067999999999</v>
      </c>
      <c r="F227" s="102">
        <v>9895.9110000000001</v>
      </c>
      <c r="G227" s="102">
        <v>1387.893</v>
      </c>
      <c r="H227" s="102">
        <v>348.08100000000002</v>
      </c>
      <c r="I227" s="64">
        <f t="shared" si="133"/>
        <v>63103.661</v>
      </c>
      <c r="J227" s="64">
        <f t="shared" si="139"/>
        <v>81471.442999999999</v>
      </c>
      <c r="K227" s="64">
        <f t="shared" si="121"/>
        <v>18367.781999999999</v>
      </c>
      <c r="L227" s="65">
        <f t="shared" si="141"/>
        <v>129.1073159764851</v>
      </c>
    </row>
    <row r="228" spans="1:12" s="10" customFormat="1" ht="30" x14ac:dyDescent="0.2">
      <c r="A228" s="47" t="s">
        <v>252</v>
      </c>
      <c r="B228" s="103" t="s">
        <v>685</v>
      </c>
      <c r="C228" s="102">
        <f>C230+C231</f>
        <v>99605.87</v>
      </c>
      <c r="D228" s="102"/>
      <c r="E228" s="102">
        <f>E230</f>
        <v>7710.0810000000001</v>
      </c>
      <c r="F228" s="102"/>
      <c r="G228" s="102"/>
      <c r="H228" s="102"/>
      <c r="I228" s="64">
        <f t="shared" ref="I228:I231" si="143">C228+E228</f>
        <v>107315.951</v>
      </c>
      <c r="J228" s="64">
        <f t="shared" ref="J228:J231" si="144">D228+F228</f>
        <v>0</v>
      </c>
      <c r="K228" s="64">
        <f t="shared" ref="K228:K231" si="145">J228-I228</f>
        <v>-107315.951</v>
      </c>
      <c r="L228" s="65">
        <f t="shared" ref="L228:L231" si="146">IF(I228&gt;0,J228/I228*100,0)</f>
        <v>0</v>
      </c>
    </row>
    <row r="229" spans="1:12" s="10" customFormat="1" x14ac:dyDescent="0.2">
      <c r="A229" s="47"/>
      <c r="B229" s="87" t="s">
        <v>5</v>
      </c>
      <c r="C229" s="102"/>
      <c r="D229" s="102"/>
      <c r="E229" s="102"/>
      <c r="F229" s="102"/>
      <c r="G229" s="102"/>
      <c r="H229" s="102"/>
      <c r="I229" s="64">
        <f t="shared" si="143"/>
        <v>0</v>
      </c>
      <c r="J229" s="64">
        <f t="shared" si="144"/>
        <v>0</v>
      </c>
      <c r="K229" s="64">
        <f t="shared" si="145"/>
        <v>0</v>
      </c>
      <c r="L229" s="65">
        <f t="shared" si="146"/>
        <v>0</v>
      </c>
    </row>
    <row r="230" spans="1:12" s="10" customFormat="1" ht="45" x14ac:dyDescent="0.2">
      <c r="A230" s="47" t="s">
        <v>686</v>
      </c>
      <c r="B230" s="152" t="s">
        <v>687</v>
      </c>
      <c r="C230" s="102">
        <v>85937.474000000002</v>
      </c>
      <c r="D230" s="102"/>
      <c r="E230" s="102">
        <v>7710.0810000000001</v>
      </c>
      <c r="F230" s="102"/>
      <c r="G230" s="102"/>
      <c r="H230" s="102"/>
      <c r="I230" s="64">
        <f t="shared" si="143"/>
        <v>93647.555000000008</v>
      </c>
      <c r="J230" s="64">
        <f t="shared" si="144"/>
        <v>0</v>
      </c>
      <c r="K230" s="64">
        <f t="shared" si="145"/>
        <v>-93647.555000000008</v>
      </c>
      <c r="L230" s="65">
        <f t="shared" si="146"/>
        <v>0</v>
      </c>
    </row>
    <row r="231" spans="1:12" s="10" customFormat="1" ht="45" x14ac:dyDescent="0.2">
      <c r="A231" s="47" t="s">
        <v>688</v>
      </c>
      <c r="B231" s="152" t="s">
        <v>689</v>
      </c>
      <c r="C231" s="102">
        <v>13668.396000000001</v>
      </c>
      <c r="D231" s="102"/>
      <c r="E231" s="102"/>
      <c r="F231" s="102"/>
      <c r="G231" s="102"/>
      <c r="H231" s="102"/>
      <c r="I231" s="64">
        <f t="shared" si="143"/>
        <v>13668.396000000001</v>
      </c>
      <c r="J231" s="64">
        <f t="shared" si="144"/>
        <v>0</v>
      </c>
      <c r="K231" s="64">
        <f t="shared" si="145"/>
        <v>-13668.396000000001</v>
      </c>
      <c r="L231" s="65">
        <f t="shared" si="146"/>
        <v>0</v>
      </c>
    </row>
    <row r="232" spans="1:12" s="10" customFormat="1" x14ac:dyDescent="0.2">
      <c r="A232" s="47" t="s">
        <v>660</v>
      </c>
      <c r="B232" s="134" t="s">
        <v>355</v>
      </c>
      <c r="C232" s="102">
        <f t="shared" ref="C232:H232" si="147">C234+C235</f>
        <v>25300.722999999998</v>
      </c>
      <c r="D232" s="102">
        <f t="shared" si="147"/>
        <v>31894.491999999998</v>
      </c>
      <c r="E232" s="102">
        <f t="shared" si="147"/>
        <v>567.17100000000005</v>
      </c>
      <c r="F232" s="102">
        <f t="shared" si="147"/>
        <v>568.37300000000005</v>
      </c>
      <c r="G232" s="102">
        <f t="shared" si="147"/>
        <v>326.8</v>
      </c>
      <c r="H232" s="102">
        <f t="shared" si="147"/>
        <v>269.99700000000001</v>
      </c>
      <c r="I232" s="64">
        <f t="shared" si="133"/>
        <v>25867.893999999997</v>
      </c>
      <c r="J232" s="64">
        <f t="shared" si="139"/>
        <v>32462.864999999998</v>
      </c>
      <c r="K232" s="64">
        <f t="shared" si="121"/>
        <v>6594.9710000000014</v>
      </c>
      <c r="L232" s="65">
        <f t="shared" si="141"/>
        <v>125.49481221780174</v>
      </c>
    </row>
    <row r="233" spans="1:12" s="10" customFormat="1" x14ac:dyDescent="0.2">
      <c r="A233" s="47"/>
      <c r="B233" s="87" t="s">
        <v>5</v>
      </c>
      <c r="C233" s="102"/>
      <c r="D233" s="102"/>
      <c r="E233" s="102"/>
      <c r="F233" s="102"/>
      <c r="G233" s="102"/>
      <c r="H233" s="102"/>
      <c r="I233" s="64">
        <f t="shared" si="133"/>
        <v>0</v>
      </c>
      <c r="J233" s="64">
        <f t="shared" si="139"/>
        <v>0</v>
      </c>
      <c r="K233" s="64">
        <f t="shared" si="121"/>
        <v>0</v>
      </c>
      <c r="L233" s="65">
        <f t="shared" si="141"/>
        <v>0</v>
      </c>
    </row>
    <row r="234" spans="1:12" s="10" customFormat="1" x14ac:dyDescent="0.2">
      <c r="A234" s="47" t="s">
        <v>661</v>
      </c>
      <c r="B234" s="153" t="s">
        <v>356</v>
      </c>
      <c r="C234" s="102">
        <v>21053.41</v>
      </c>
      <c r="D234" s="102">
        <v>27033.695</v>
      </c>
      <c r="E234" s="102">
        <v>537.17100000000005</v>
      </c>
      <c r="F234" s="102">
        <v>538.37300000000005</v>
      </c>
      <c r="G234" s="102">
        <v>296.8</v>
      </c>
      <c r="H234" s="102">
        <v>239.99700000000001</v>
      </c>
      <c r="I234" s="64">
        <f t="shared" si="133"/>
        <v>21590.580999999998</v>
      </c>
      <c r="J234" s="64">
        <f t="shared" si="139"/>
        <v>27572.067999999999</v>
      </c>
      <c r="K234" s="64">
        <f t="shared" si="121"/>
        <v>5981.487000000001</v>
      </c>
      <c r="L234" s="65">
        <f t="shared" si="141"/>
        <v>127.70415024959266</v>
      </c>
    </row>
    <row r="235" spans="1:12" s="10" customFormat="1" x14ac:dyDescent="0.2">
      <c r="A235" s="47" t="s">
        <v>662</v>
      </c>
      <c r="B235" s="153" t="s">
        <v>357</v>
      </c>
      <c r="C235" s="102">
        <v>4247.3130000000001</v>
      </c>
      <c r="D235" s="102">
        <v>4860.7969999999996</v>
      </c>
      <c r="E235" s="102">
        <v>30</v>
      </c>
      <c r="F235" s="102">
        <v>30</v>
      </c>
      <c r="G235" s="102">
        <v>30</v>
      </c>
      <c r="H235" s="102">
        <v>30</v>
      </c>
      <c r="I235" s="64">
        <f t="shared" si="133"/>
        <v>4277.3130000000001</v>
      </c>
      <c r="J235" s="64">
        <f t="shared" si="139"/>
        <v>4890.7969999999996</v>
      </c>
      <c r="K235" s="64">
        <f t="shared" si="121"/>
        <v>613.48399999999947</v>
      </c>
      <c r="L235" s="65">
        <f t="shared" si="141"/>
        <v>114.34274274527021</v>
      </c>
    </row>
    <row r="236" spans="1:12" s="10" customFormat="1" x14ac:dyDescent="0.2">
      <c r="A236" s="47" t="s">
        <v>353</v>
      </c>
      <c r="B236" s="119" t="s">
        <v>538</v>
      </c>
      <c r="C236" s="102">
        <f t="shared" ref="C236:H236" si="148">C238+C239+C240</f>
        <v>2950.0929999999998</v>
      </c>
      <c r="D236" s="102">
        <f t="shared" si="148"/>
        <v>3732.4919999999997</v>
      </c>
      <c r="E236" s="102">
        <f t="shared" si="148"/>
        <v>1494.587</v>
      </c>
      <c r="F236" s="102">
        <f t="shared" si="148"/>
        <v>12</v>
      </c>
      <c r="G236" s="102">
        <f t="shared" si="148"/>
        <v>1494.587</v>
      </c>
      <c r="H236" s="102">
        <f t="shared" si="148"/>
        <v>12</v>
      </c>
      <c r="I236" s="64">
        <f t="shared" si="133"/>
        <v>4444.68</v>
      </c>
      <c r="J236" s="64">
        <f t="shared" si="139"/>
        <v>3744.4919999999997</v>
      </c>
      <c r="K236" s="64">
        <f t="shared" si="121"/>
        <v>-700.18800000000056</v>
      </c>
      <c r="L236" s="65">
        <f t="shared" si="141"/>
        <v>84.246604929938712</v>
      </c>
    </row>
    <row r="237" spans="1:12" s="10" customFormat="1" x14ac:dyDescent="0.2">
      <c r="A237" s="47"/>
      <c r="B237" s="87" t="s">
        <v>5</v>
      </c>
      <c r="C237" s="102"/>
      <c r="D237" s="102"/>
      <c r="E237" s="102"/>
      <c r="F237" s="102"/>
      <c r="G237" s="102"/>
      <c r="H237" s="102"/>
      <c r="I237" s="64">
        <f t="shared" si="133"/>
        <v>0</v>
      </c>
      <c r="J237" s="64">
        <f t="shared" si="139"/>
        <v>0</v>
      </c>
      <c r="K237" s="64">
        <f t="shared" si="121"/>
        <v>0</v>
      </c>
      <c r="L237" s="65">
        <f t="shared" si="141"/>
        <v>0</v>
      </c>
    </row>
    <row r="238" spans="1:12" s="10" customFormat="1" ht="30" x14ac:dyDescent="0.2">
      <c r="A238" s="47" t="s">
        <v>663</v>
      </c>
      <c r="B238" s="153" t="s">
        <v>664</v>
      </c>
      <c r="C238" s="102">
        <v>532.01900000000001</v>
      </c>
      <c r="D238" s="102">
        <v>422.38299999999998</v>
      </c>
      <c r="E238" s="102">
        <v>1494.587</v>
      </c>
      <c r="F238" s="102"/>
      <c r="G238" s="102">
        <v>1494.587</v>
      </c>
      <c r="H238" s="102"/>
      <c r="I238" s="64">
        <f t="shared" si="133"/>
        <v>2026.606</v>
      </c>
      <c r="J238" s="64">
        <f t="shared" si="139"/>
        <v>422.38299999999998</v>
      </c>
      <c r="K238" s="64">
        <f t="shared" si="121"/>
        <v>-1604.223</v>
      </c>
      <c r="L238" s="65">
        <f t="shared" si="141"/>
        <v>20.841890332901411</v>
      </c>
    </row>
    <row r="239" spans="1:12" s="10" customFormat="1" ht="30" x14ac:dyDescent="0.2">
      <c r="A239" s="47" t="s">
        <v>665</v>
      </c>
      <c r="B239" s="141" t="s">
        <v>666</v>
      </c>
      <c r="C239" s="102">
        <v>2418.0740000000001</v>
      </c>
      <c r="D239" s="102">
        <v>3301.5839999999998</v>
      </c>
      <c r="E239" s="102"/>
      <c r="F239" s="102"/>
      <c r="G239" s="102"/>
      <c r="H239" s="102"/>
      <c r="I239" s="64">
        <f t="shared" si="133"/>
        <v>2418.0740000000001</v>
      </c>
      <c r="J239" s="64">
        <f t="shared" si="139"/>
        <v>3301.5839999999998</v>
      </c>
      <c r="K239" s="64">
        <f t="shared" si="121"/>
        <v>883.50999999999976</v>
      </c>
      <c r="L239" s="65">
        <f t="shared" si="141"/>
        <v>136.53775690901105</v>
      </c>
    </row>
    <row r="240" spans="1:12" s="10" customFormat="1" ht="75" x14ac:dyDescent="0.2">
      <c r="A240" s="47" t="s">
        <v>667</v>
      </c>
      <c r="B240" s="141" t="s">
        <v>668</v>
      </c>
      <c r="C240" s="102"/>
      <c r="D240" s="102">
        <v>8.5250000000000004</v>
      </c>
      <c r="E240" s="102"/>
      <c r="F240" s="102">
        <v>12</v>
      </c>
      <c r="G240" s="102"/>
      <c r="H240" s="102">
        <v>12</v>
      </c>
      <c r="I240" s="64">
        <f t="shared" si="133"/>
        <v>0</v>
      </c>
      <c r="J240" s="64">
        <f t="shared" si="139"/>
        <v>20.524999999999999</v>
      </c>
      <c r="K240" s="64">
        <f t="shared" si="121"/>
        <v>20.524999999999999</v>
      </c>
      <c r="L240" s="65">
        <f t="shared" si="141"/>
        <v>0</v>
      </c>
    </row>
    <row r="241" spans="1:12" s="10" customFormat="1" ht="30" x14ac:dyDescent="0.2">
      <c r="A241" s="47" t="s">
        <v>354</v>
      </c>
      <c r="B241" s="119" t="s">
        <v>669</v>
      </c>
      <c r="C241" s="102">
        <v>4010.1039999999998</v>
      </c>
      <c r="D241" s="102">
        <v>4164.7159999999994</v>
      </c>
      <c r="E241" s="102">
        <v>0.71499999999999997</v>
      </c>
      <c r="F241" s="102"/>
      <c r="G241" s="102"/>
      <c r="H241" s="102"/>
      <c r="I241" s="64">
        <f t="shared" si="133"/>
        <v>4010.819</v>
      </c>
      <c r="J241" s="64">
        <f t="shared" si="139"/>
        <v>4164.7159999999994</v>
      </c>
      <c r="K241" s="64">
        <f t="shared" si="121"/>
        <v>153.89699999999948</v>
      </c>
      <c r="L241" s="65">
        <f t="shared" si="141"/>
        <v>103.83704674780884</v>
      </c>
    </row>
    <row r="242" spans="1:12" s="10" customFormat="1" ht="30" x14ac:dyDescent="0.2">
      <c r="A242" s="47" t="s">
        <v>537</v>
      </c>
      <c r="B242" s="103" t="s">
        <v>670</v>
      </c>
      <c r="C242" s="102"/>
      <c r="D242" s="102"/>
      <c r="E242" s="102"/>
      <c r="F242" s="102">
        <f>F244+F245</f>
        <v>4434.7610000000004</v>
      </c>
      <c r="G242" s="102">
        <f t="shared" ref="G242:H242" si="149">G244+G245</f>
        <v>0</v>
      </c>
      <c r="H242" s="102">
        <f t="shared" si="149"/>
        <v>4434.7610000000004</v>
      </c>
      <c r="I242" s="64">
        <f t="shared" si="133"/>
        <v>0</v>
      </c>
      <c r="J242" s="64">
        <f t="shared" si="139"/>
        <v>4434.7610000000004</v>
      </c>
      <c r="K242" s="64">
        <f t="shared" si="121"/>
        <v>4434.7610000000004</v>
      </c>
      <c r="L242" s="65">
        <f t="shared" si="141"/>
        <v>0</v>
      </c>
    </row>
    <row r="243" spans="1:12" s="10" customFormat="1" x14ac:dyDescent="0.2">
      <c r="A243" s="47"/>
      <c r="B243" s="135" t="s">
        <v>5</v>
      </c>
      <c r="C243" s="102"/>
      <c r="D243" s="102"/>
      <c r="E243" s="102"/>
      <c r="F243" s="102"/>
      <c r="G243" s="102"/>
      <c r="H243" s="102"/>
      <c r="I243" s="64">
        <f t="shared" si="133"/>
        <v>0</v>
      </c>
      <c r="J243" s="64">
        <f t="shared" si="139"/>
        <v>0</v>
      </c>
      <c r="K243" s="64">
        <f t="shared" si="121"/>
        <v>0</v>
      </c>
      <c r="L243" s="65">
        <f t="shared" si="141"/>
        <v>0</v>
      </c>
    </row>
    <row r="244" spans="1:12" s="10" customFormat="1" ht="60" x14ac:dyDescent="0.2">
      <c r="A244" s="47" t="s">
        <v>671</v>
      </c>
      <c r="B244" s="152" t="s">
        <v>672</v>
      </c>
      <c r="C244" s="102"/>
      <c r="D244" s="102"/>
      <c r="E244" s="102"/>
      <c r="F244" s="102">
        <v>1340.913</v>
      </c>
      <c r="G244" s="102"/>
      <c r="H244" s="102">
        <v>1340.913</v>
      </c>
      <c r="I244" s="64">
        <f t="shared" si="133"/>
        <v>0</v>
      </c>
      <c r="J244" s="64">
        <f t="shared" si="139"/>
        <v>1340.913</v>
      </c>
      <c r="K244" s="64">
        <f t="shared" si="121"/>
        <v>1340.913</v>
      </c>
      <c r="L244" s="65">
        <f t="shared" si="141"/>
        <v>0</v>
      </c>
    </row>
    <row r="245" spans="1:12" s="10" customFormat="1" ht="60" x14ac:dyDescent="0.2">
      <c r="A245" s="47" t="s">
        <v>673</v>
      </c>
      <c r="B245" s="152" t="s">
        <v>674</v>
      </c>
      <c r="C245" s="102"/>
      <c r="D245" s="102"/>
      <c r="E245" s="102"/>
      <c r="F245" s="102">
        <v>3093.848</v>
      </c>
      <c r="G245" s="102"/>
      <c r="H245" s="102">
        <v>3093.848</v>
      </c>
      <c r="I245" s="64">
        <f t="shared" si="133"/>
        <v>0</v>
      </c>
      <c r="J245" s="64">
        <f t="shared" si="139"/>
        <v>3093.848</v>
      </c>
      <c r="K245" s="64">
        <f t="shared" si="121"/>
        <v>3093.848</v>
      </c>
      <c r="L245" s="65">
        <f t="shared" si="141"/>
        <v>0</v>
      </c>
    </row>
    <row r="246" spans="1:12" s="10" customFormat="1" ht="45" x14ac:dyDescent="0.2">
      <c r="A246" s="47" t="s">
        <v>675</v>
      </c>
      <c r="B246" s="103" t="s">
        <v>676</v>
      </c>
      <c r="C246" s="102">
        <f>C248+C249</f>
        <v>15894.797999999999</v>
      </c>
      <c r="D246" s="102">
        <f>D248+D249</f>
        <v>10292.563</v>
      </c>
      <c r="E246" s="102">
        <f>E248+E249</f>
        <v>2197.212</v>
      </c>
      <c r="F246" s="102">
        <f>F248+F249</f>
        <v>3387.6100000000006</v>
      </c>
      <c r="G246" s="102">
        <f t="shared" ref="G246:H246" si="150">G248+G249</f>
        <v>0</v>
      </c>
      <c r="H246" s="102">
        <f t="shared" si="150"/>
        <v>3387.6099999999997</v>
      </c>
      <c r="I246" s="64">
        <f t="shared" si="133"/>
        <v>18092.009999999998</v>
      </c>
      <c r="J246" s="64">
        <f t="shared" si="139"/>
        <v>13680.173000000001</v>
      </c>
      <c r="K246" s="64">
        <f t="shared" si="121"/>
        <v>-4411.8369999999977</v>
      </c>
      <c r="L246" s="65">
        <f t="shared" si="141"/>
        <v>75.614445271697292</v>
      </c>
    </row>
    <row r="247" spans="1:12" s="10" customFormat="1" ht="20.25" customHeight="1" x14ac:dyDescent="0.2">
      <c r="A247" s="15"/>
      <c r="B247" s="135" t="s">
        <v>5</v>
      </c>
      <c r="C247" s="102"/>
      <c r="D247" s="102"/>
      <c r="E247" s="102"/>
      <c r="F247" s="102"/>
      <c r="G247" s="102"/>
      <c r="H247" s="102"/>
      <c r="I247" s="64">
        <f t="shared" si="133"/>
        <v>0</v>
      </c>
      <c r="J247" s="64">
        <f t="shared" si="139"/>
        <v>0</v>
      </c>
      <c r="K247" s="64">
        <f t="shared" si="121"/>
        <v>0</v>
      </c>
      <c r="L247" s="65">
        <f t="shared" si="141"/>
        <v>0</v>
      </c>
    </row>
    <row r="248" spans="1:12" s="10" customFormat="1" ht="60" x14ac:dyDescent="0.2">
      <c r="A248" s="47" t="s">
        <v>677</v>
      </c>
      <c r="B248" s="152" t="s">
        <v>738</v>
      </c>
      <c r="C248" s="102">
        <v>3364.9259999999999</v>
      </c>
      <c r="D248" s="102">
        <v>2492.4409999999998</v>
      </c>
      <c r="E248" s="102">
        <v>352.34899999999999</v>
      </c>
      <c r="F248" s="102">
        <v>1016.3</v>
      </c>
      <c r="G248" s="102"/>
      <c r="H248" s="102">
        <v>1016.3</v>
      </c>
      <c r="I248" s="64">
        <f t="shared" si="133"/>
        <v>3717.2750000000001</v>
      </c>
      <c r="J248" s="64">
        <f t="shared" si="139"/>
        <v>3508.741</v>
      </c>
      <c r="K248" s="64">
        <f t="shared" si="121"/>
        <v>-208.53400000000011</v>
      </c>
      <c r="L248" s="65">
        <f t="shared" si="141"/>
        <v>94.390137937064111</v>
      </c>
    </row>
    <row r="249" spans="1:12" s="10" customFormat="1" ht="65.25" customHeight="1" x14ac:dyDescent="0.2">
      <c r="A249" s="47" t="s">
        <v>678</v>
      </c>
      <c r="B249" s="152" t="s">
        <v>737</v>
      </c>
      <c r="C249" s="102">
        <v>12529.871999999999</v>
      </c>
      <c r="D249" s="102">
        <v>7800.1220000000003</v>
      </c>
      <c r="E249" s="102">
        <v>1844.8630000000001</v>
      </c>
      <c r="F249" s="102">
        <v>2371.3100000000004</v>
      </c>
      <c r="G249" s="102"/>
      <c r="H249" s="102">
        <v>2371.31</v>
      </c>
      <c r="I249" s="64">
        <f t="shared" si="133"/>
        <v>14374.734999999999</v>
      </c>
      <c r="J249" s="64">
        <f t="shared" si="139"/>
        <v>10171.432000000001</v>
      </c>
      <c r="K249" s="64">
        <f t="shared" si="121"/>
        <v>-4203.3029999999981</v>
      </c>
      <c r="L249" s="65">
        <f t="shared" si="141"/>
        <v>70.759092254570263</v>
      </c>
    </row>
    <row r="250" spans="1:12" s="10" customFormat="1" ht="48" customHeight="1" x14ac:dyDescent="0.2">
      <c r="A250" s="47" t="s">
        <v>679</v>
      </c>
      <c r="B250" s="119" t="s">
        <v>680</v>
      </c>
      <c r="C250" s="102">
        <v>693.24900000000002</v>
      </c>
      <c r="D250" s="102">
        <v>1817.845</v>
      </c>
      <c r="E250" s="102">
        <v>1101.163</v>
      </c>
      <c r="F250" s="102">
        <v>1380.3409999999999</v>
      </c>
      <c r="G250" s="102"/>
      <c r="H250" s="102">
        <v>1380.3409999999999</v>
      </c>
      <c r="I250" s="64">
        <f t="shared" si="133"/>
        <v>1794.412</v>
      </c>
      <c r="J250" s="64">
        <f t="shared" si="139"/>
        <v>3198.1859999999997</v>
      </c>
      <c r="K250" s="64">
        <f t="shared" si="121"/>
        <v>1403.7739999999997</v>
      </c>
      <c r="L250" s="65">
        <f t="shared" si="141"/>
        <v>178.2303060835527</v>
      </c>
    </row>
    <row r="251" spans="1:12" s="2" customFormat="1" ht="6.6" customHeight="1" x14ac:dyDescent="0.2">
      <c r="A251" s="161"/>
      <c r="B251" s="22"/>
      <c r="C251" s="7"/>
      <c r="D251" s="7"/>
      <c r="E251" s="52"/>
      <c r="F251" s="52"/>
      <c r="G251" s="52"/>
      <c r="H251" s="52"/>
      <c r="I251" s="52">
        <f t="shared" ref="I251" si="151">C251+E251</f>
        <v>0</v>
      </c>
      <c r="J251" s="52">
        <f t="shared" ref="J251" si="152">D251+F251</f>
        <v>0</v>
      </c>
      <c r="K251" s="52">
        <f t="shared" ref="K251" si="153">J251-I251</f>
        <v>0</v>
      </c>
      <c r="L251" s="53">
        <f t="shared" ref="L251" si="154">IF(I251&gt;0,J251/I251*100,0)</f>
        <v>0</v>
      </c>
    </row>
    <row r="252" spans="1:12" s="10" customFormat="1" ht="21.75" customHeight="1" x14ac:dyDescent="0.2">
      <c r="A252" s="15" t="s">
        <v>253</v>
      </c>
      <c r="B252" s="21" t="s">
        <v>29</v>
      </c>
      <c r="C252" s="58">
        <f>C253+C254+C255+C256+C260+C263</f>
        <v>265690.19099999999</v>
      </c>
      <c r="D252" s="58">
        <f>D253+D254+D255+D256+D260+D263+D259</f>
        <v>219583.79000000004</v>
      </c>
      <c r="E252" s="58">
        <f>E253+E254+E255+E256+E260+E263</f>
        <v>108244.727</v>
      </c>
      <c r="F252" s="58">
        <f>F253+F254+F255+F256+F260+F263+F259</f>
        <v>110037.25000000003</v>
      </c>
      <c r="G252" s="58">
        <f>G253+G254+G255+G256+G260+G263</f>
        <v>108068.87</v>
      </c>
      <c r="H252" s="58">
        <f>H253+H254+H256+H255</f>
        <v>108291.649</v>
      </c>
      <c r="I252" s="50">
        <f t="shared" ref="I252:I256" si="155">C252+E252</f>
        <v>373934.91800000001</v>
      </c>
      <c r="J252" s="50">
        <f t="shared" si="139"/>
        <v>329621.04000000004</v>
      </c>
      <c r="K252" s="50">
        <f t="shared" si="121"/>
        <v>-44313.877999999968</v>
      </c>
      <c r="L252" s="51">
        <f t="shared" ref="L252:L254" si="156">IF(I252&gt;0,J252/I252*100,0)</f>
        <v>88.149307308070121</v>
      </c>
    </row>
    <row r="253" spans="1:12" s="10" customFormat="1" ht="24" customHeight="1" x14ac:dyDescent="0.2">
      <c r="A253" s="47" t="s">
        <v>254</v>
      </c>
      <c r="B253" s="18" t="s">
        <v>100</v>
      </c>
      <c r="C253" s="7">
        <v>169183.92800000001</v>
      </c>
      <c r="D253" s="7">
        <v>128150.75200000001</v>
      </c>
      <c r="E253" s="7">
        <v>79661.892999999996</v>
      </c>
      <c r="F253" s="7">
        <v>98830.967000000019</v>
      </c>
      <c r="G253" s="7">
        <v>79661.892999999996</v>
      </c>
      <c r="H253" s="7">
        <v>97982.756999999998</v>
      </c>
      <c r="I253" s="52">
        <f t="shared" si="155"/>
        <v>248845.821</v>
      </c>
      <c r="J253" s="52">
        <f t="shared" si="139"/>
        <v>226981.71900000004</v>
      </c>
      <c r="K253" s="52">
        <f t="shared" si="121"/>
        <v>-21864.101999999955</v>
      </c>
      <c r="L253" s="53">
        <f t="shared" si="156"/>
        <v>91.213795790446511</v>
      </c>
    </row>
    <row r="254" spans="1:12" s="10" customFormat="1" ht="31.5" customHeight="1" x14ac:dyDescent="0.2">
      <c r="A254" s="47" t="s">
        <v>358</v>
      </c>
      <c r="B254" s="134" t="s">
        <v>102</v>
      </c>
      <c r="C254" s="7">
        <v>37905.290999999997</v>
      </c>
      <c r="D254" s="7">
        <v>26032.285</v>
      </c>
      <c r="E254" s="7">
        <v>21984.061000000002</v>
      </c>
      <c r="F254" s="7">
        <v>5364.7190000000001</v>
      </c>
      <c r="G254" s="7">
        <v>21984.061000000002</v>
      </c>
      <c r="H254" s="7">
        <v>5156.2219999999998</v>
      </c>
      <c r="I254" s="52">
        <f t="shared" si="155"/>
        <v>59889.351999999999</v>
      </c>
      <c r="J254" s="52">
        <f t="shared" si="139"/>
        <v>31397.004000000001</v>
      </c>
      <c r="K254" s="52">
        <f t="shared" si="121"/>
        <v>-28492.347999999998</v>
      </c>
      <c r="L254" s="53">
        <f t="shared" si="156"/>
        <v>52.425018724530538</v>
      </c>
    </row>
    <row r="255" spans="1:12" s="10" customFormat="1" ht="24.75" customHeight="1" x14ac:dyDescent="0.2">
      <c r="A255" s="47" t="s">
        <v>359</v>
      </c>
      <c r="B255" s="134" t="s">
        <v>360</v>
      </c>
      <c r="C255" s="7">
        <v>4179.8320000000003</v>
      </c>
      <c r="D255" s="7">
        <v>5803.6310000000003</v>
      </c>
      <c r="E255" s="7">
        <v>49.89</v>
      </c>
      <c r="F255" s="7">
        <v>435.18700000000001</v>
      </c>
      <c r="G255" s="7">
        <v>49.89</v>
      </c>
      <c r="H255" s="7">
        <v>435.18700000000001</v>
      </c>
      <c r="I255" s="52">
        <f t="shared" si="155"/>
        <v>4229.7220000000007</v>
      </c>
      <c r="J255" s="52">
        <f t="shared" si="139"/>
        <v>6238.8180000000002</v>
      </c>
      <c r="K255" s="52">
        <f t="shared" si="121"/>
        <v>2009.0959999999995</v>
      </c>
      <c r="L255" s="53">
        <f t="shared" ref="L255:L268" si="157">IF(I255&gt;0,J255/I255*100,0)</f>
        <v>147.49948105336472</v>
      </c>
    </row>
    <row r="256" spans="1:12" s="10" customFormat="1" ht="24.75" customHeight="1" x14ac:dyDescent="0.2">
      <c r="A256" s="47" t="s">
        <v>361</v>
      </c>
      <c r="B256" s="104" t="s">
        <v>103</v>
      </c>
      <c r="C256" s="7">
        <f>C258</f>
        <v>9292.68</v>
      </c>
      <c r="D256" s="7">
        <f t="shared" ref="D256:H256" si="158">D258</f>
        <v>12677.437</v>
      </c>
      <c r="E256" s="7">
        <f t="shared" si="158"/>
        <v>6373.0259999999998</v>
      </c>
      <c r="F256" s="7">
        <f t="shared" si="158"/>
        <v>5186.1559999999999</v>
      </c>
      <c r="G256" s="7">
        <f t="shared" si="158"/>
        <v>6373.0259999999998</v>
      </c>
      <c r="H256" s="7">
        <f t="shared" si="158"/>
        <v>4717.4830000000002</v>
      </c>
      <c r="I256" s="52">
        <f t="shared" si="155"/>
        <v>15665.706</v>
      </c>
      <c r="J256" s="52">
        <f t="shared" si="139"/>
        <v>17863.593000000001</v>
      </c>
      <c r="K256" s="52">
        <f t="shared" si="121"/>
        <v>2197.8870000000006</v>
      </c>
      <c r="L256" s="53">
        <f t="shared" si="157"/>
        <v>114.02992626058474</v>
      </c>
    </row>
    <row r="257" spans="1:12" s="10" customFormat="1" ht="24.75" customHeight="1" x14ac:dyDescent="0.2">
      <c r="A257" s="47"/>
      <c r="B257" s="135" t="s">
        <v>5</v>
      </c>
      <c r="C257" s="7"/>
      <c r="D257" s="7"/>
      <c r="E257" s="52"/>
      <c r="F257" s="52"/>
      <c r="G257" s="52"/>
      <c r="H257" s="52"/>
      <c r="I257" s="52"/>
      <c r="J257" s="52"/>
      <c r="K257" s="52"/>
      <c r="L257" s="53">
        <f t="shared" si="157"/>
        <v>0</v>
      </c>
    </row>
    <row r="258" spans="1:12" s="10" customFormat="1" ht="48" customHeight="1" x14ac:dyDescent="0.2">
      <c r="A258" s="47" t="s">
        <v>362</v>
      </c>
      <c r="B258" s="135" t="s">
        <v>363</v>
      </c>
      <c r="C258" s="7">
        <v>9292.68</v>
      </c>
      <c r="D258" s="7">
        <v>12677.437</v>
      </c>
      <c r="E258" s="7">
        <v>6373.0259999999998</v>
      </c>
      <c r="F258" s="7">
        <v>5186.1559999999999</v>
      </c>
      <c r="G258" s="7">
        <v>6373.0259999999998</v>
      </c>
      <c r="H258" s="7">
        <v>4717.4830000000002</v>
      </c>
      <c r="I258" s="52">
        <f>C258+E258</f>
        <v>15665.706</v>
      </c>
      <c r="J258" s="52">
        <f t="shared" si="139"/>
        <v>17863.593000000001</v>
      </c>
      <c r="K258" s="52">
        <f t="shared" si="121"/>
        <v>2197.8870000000006</v>
      </c>
      <c r="L258" s="53">
        <f t="shared" si="157"/>
        <v>114.02992626058474</v>
      </c>
    </row>
    <row r="259" spans="1:12" s="10" customFormat="1" ht="34.5" customHeight="1" x14ac:dyDescent="0.2">
      <c r="A259" s="47" t="s">
        <v>681</v>
      </c>
      <c r="B259" s="134" t="s">
        <v>682</v>
      </c>
      <c r="C259" s="7"/>
      <c r="D259" s="7">
        <v>116</v>
      </c>
      <c r="E259" s="7"/>
      <c r="F259" s="7"/>
      <c r="G259" s="7"/>
      <c r="H259" s="7"/>
      <c r="I259" s="52">
        <f>C259+E259</f>
        <v>0</v>
      </c>
      <c r="J259" s="52">
        <f t="shared" ref="J259" si="159">D259+F259</f>
        <v>116</v>
      </c>
      <c r="K259" s="52">
        <f t="shared" ref="K259" si="160">J259-I259</f>
        <v>116</v>
      </c>
      <c r="L259" s="53">
        <f t="shared" si="157"/>
        <v>0</v>
      </c>
    </row>
    <row r="260" spans="1:12" s="10" customFormat="1" ht="27" customHeight="1" x14ac:dyDescent="0.2">
      <c r="A260" s="47" t="s">
        <v>255</v>
      </c>
      <c r="B260" s="134" t="s">
        <v>364</v>
      </c>
      <c r="C260" s="7">
        <f>C262</f>
        <v>17657.895</v>
      </c>
      <c r="D260" s="7">
        <f t="shared" ref="D260:H260" si="161">D262</f>
        <v>17298.434000000001</v>
      </c>
      <c r="E260" s="7">
        <f t="shared" si="161"/>
        <v>0</v>
      </c>
      <c r="F260" s="7">
        <f t="shared" si="161"/>
        <v>0</v>
      </c>
      <c r="G260" s="7">
        <f t="shared" si="161"/>
        <v>0</v>
      </c>
      <c r="H260" s="7">
        <f t="shared" si="161"/>
        <v>0</v>
      </c>
      <c r="I260" s="52">
        <f>C260+E260</f>
        <v>17657.895</v>
      </c>
      <c r="J260" s="52">
        <f t="shared" si="139"/>
        <v>17298.434000000001</v>
      </c>
      <c r="K260" s="52">
        <f t="shared" si="121"/>
        <v>-359.46099999999933</v>
      </c>
      <c r="L260" s="53">
        <f t="shared" si="157"/>
        <v>97.964304352245847</v>
      </c>
    </row>
    <row r="261" spans="1:12" s="10" customFormat="1" ht="21.95" customHeight="1" x14ac:dyDescent="0.2">
      <c r="A261" s="47"/>
      <c r="B261" s="135" t="s">
        <v>5</v>
      </c>
      <c r="C261" s="7"/>
      <c r="D261" s="7"/>
      <c r="E261" s="7"/>
      <c r="F261" s="52"/>
      <c r="G261" s="52"/>
      <c r="H261" s="52"/>
      <c r="I261" s="52"/>
      <c r="J261" s="52"/>
      <c r="K261" s="52"/>
      <c r="L261" s="53"/>
    </row>
    <row r="262" spans="1:12" s="10" customFormat="1" ht="33.75" customHeight="1" x14ac:dyDescent="0.2">
      <c r="A262" s="47" t="s">
        <v>365</v>
      </c>
      <c r="B262" s="135" t="s">
        <v>366</v>
      </c>
      <c r="C262" s="7">
        <v>17657.895</v>
      </c>
      <c r="D262" s="7">
        <v>17298.434000000001</v>
      </c>
      <c r="E262" s="7"/>
      <c r="F262" s="52"/>
      <c r="G262" s="52"/>
      <c r="H262" s="52"/>
      <c r="I262" s="52">
        <f t="shared" ref="I262:I268" si="162">C262+E262</f>
        <v>17657.895</v>
      </c>
      <c r="J262" s="52">
        <f t="shared" si="139"/>
        <v>17298.434000000001</v>
      </c>
      <c r="K262" s="52">
        <f t="shared" si="121"/>
        <v>-359.46099999999933</v>
      </c>
      <c r="L262" s="65">
        <f t="shared" ref="L262:L267" si="163">IF(I262&gt;0,J262/I262*100,0)</f>
        <v>97.964304352245847</v>
      </c>
    </row>
    <row r="263" spans="1:12" s="10" customFormat="1" ht="24.75" customHeight="1" x14ac:dyDescent="0.2">
      <c r="A263" s="47" t="s">
        <v>367</v>
      </c>
      <c r="B263" s="134" t="s">
        <v>368</v>
      </c>
      <c r="C263" s="7">
        <f>C265+C266</f>
        <v>27470.565000000002</v>
      </c>
      <c r="D263" s="7">
        <f t="shared" ref="D263:H263" si="164">D265+D266</f>
        <v>29505.251000000004</v>
      </c>
      <c r="E263" s="7">
        <f t="shared" si="164"/>
        <v>175.857</v>
      </c>
      <c r="F263" s="7">
        <f t="shared" si="164"/>
        <v>220.221</v>
      </c>
      <c r="G263" s="7">
        <f t="shared" si="164"/>
        <v>0</v>
      </c>
      <c r="H263" s="7">
        <f t="shared" si="164"/>
        <v>0</v>
      </c>
      <c r="I263" s="64">
        <f t="shared" si="162"/>
        <v>27646.422000000002</v>
      </c>
      <c r="J263" s="64">
        <f t="shared" ref="J263:J267" si="165">D263+F263</f>
        <v>29725.472000000005</v>
      </c>
      <c r="K263" s="64">
        <f t="shared" ref="K263:K267" si="166">J263-I263</f>
        <v>2079.0500000000029</v>
      </c>
      <c r="L263" s="65">
        <f t="shared" si="163"/>
        <v>107.5201413043612</v>
      </c>
    </row>
    <row r="264" spans="1:12" s="10" customFormat="1" ht="21" customHeight="1" x14ac:dyDescent="0.2">
      <c r="A264" s="47"/>
      <c r="B264" s="135" t="s">
        <v>5</v>
      </c>
      <c r="C264" s="7"/>
      <c r="D264" s="7"/>
      <c r="E264" s="7"/>
      <c r="F264" s="52"/>
      <c r="G264" s="7"/>
      <c r="H264" s="7"/>
      <c r="I264" s="64">
        <f t="shared" si="162"/>
        <v>0</v>
      </c>
      <c r="J264" s="64">
        <f t="shared" si="165"/>
        <v>0</v>
      </c>
      <c r="K264" s="64">
        <f t="shared" si="166"/>
        <v>0</v>
      </c>
      <c r="L264" s="65">
        <f t="shared" si="163"/>
        <v>0</v>
      </c>
    </row>
    <row r="265" spans="1:12" s="10" customFormat="1" ht="30.95" customHeight="1" x14ac:dyDescent="0.2">
      <c r="A265" s="47" t="s">
        <v>369</v>
      </c>
      <c r="B265" s="136" t="s">
        <v>370</v>
      </c>
      <c r="C265" s="7">
        <v>3700.971</v>
      </c>
      <c r="D265" s="7">
        <v>4326.924</v>
      </c>
      <c r="E265" s="52">
        <v>175.857</v>
      </c>
      <c r="F265" s="52">
        <v>220.221</v>
      </c>
      <c r="G265" s="7"/>
      <c r="H265" s="7"/>
      <c r="I265" s="64">
        <f t="shared" si="162"/>
        <v>3876.828</v>
      </c>
      <c r="J265" s="64">
        <f t="shared" si="165"/>
        <v>4547.1450000000004</v>
      </c>
      <c r="K265" s="64">
        <f t="shared" si="166"/>
        <v>670.31700000000046</v>
      </c>
      <c r="L265" s="65">
        <f t="shared" si="163"/>
        <v>117.29034664421533</v>
      </c>
    </row>
    <row r="266" spans="1:12" s="10" customFormat="1" ht="25.5" customHeight="1" x14ac:dyDescent="0.2">
      <c r="A266" s="47" t="s">
        <v>371</v>
      </c>
      <c r="B266" s="137" t="s">
        <v>372</v>
      </c>
      <c r="C266" s="7">
        <v>23769.594000000001</v>
      </c>
      <c r="D266" s="7">
        <v>25178.327000000005</v>
      </c>
      <c r="E266" s="7"/>
      <c r="F266" s="52"/>
      <c r="G266" s="7"/>
      <c r="H266" s="7"/>
      <c r="I266" s="64">
        <f t="shared" si="162"/>
        <v>23769.594000000001</v>
      </c>
      <c r="J266" s="64">
        <f t="shared" si="165"/>
        <v>25178.327000000005</v>
      </c>
      <c r="K266" s="64">
        <f t="shared" si="166"/>
        <v>1408.7330000000038</v>
      </c>
      <c r="L266" s="65">
        <f t="shared" si="163"/>
        <v>105.92661784631241</v>
      </c>
    </row>
    <row r="267" spans="1:12" s="2" customFormat="1" ht="6" customHeight="1" x14ac:dyDescent="0.2">
      <c r="A267" s="161"/>
      <c r="B267" s="25"/>
      <c r="C267" s="7"/>
      <c r="D267" s="7"/>
      <c r="E267" s="52"/>
      <c r="F267" s="52"/>
      <c r="G267" s="52"/>
      <c r="H267" s="52"/>
      <c r="I267" s="50">
        <f t="shared" si="162"/>
        <v>0</v>
      </c>
      <c r="J267" s="50">
        <f t="shared" si="165"/>
        <v>0</v>
      </c>
      <c r="K267" s="50">
        <f t="shared" si="166"/>
        <v>0</v>
      </c>
      <c r="L267" s="51">
        <f t="shared" si="163"/>
        <v>0</v>
      </c>
    </row>
    <row r="268" spans="1:12" s="10" customFormat="1" ht="23.1" customHeight="1" x14ac:dyDescent="0.2">
      <c r="A268" s="15" t="s">
        <v>256</v>
      </c>
      <c r="B268" s="21" t="s">
        <v>23</v>
      </c>
      <c r="C268" s="58">
        <f t="shared" ref="C268:H268" si="167">C269+C276+C277+C278+C281+C285+C289+C293+C294+C295+C298+C299+C302+C307</f>
        <v>90584.154999999999</v>
      </c>
      <c r="D268" s="58">
        <f t="shared" si="167"/>
        <v>194597.17899999997</v>
      </c>
      <c r="E268" s="58">
        <f t="shared" si="167"/>
        <v>19309.343000000001</v>
      </c>
      <c r="F268" s="58">
        <f t="shared" si="167"/>
        <v>14088.822</v>
      </c>
      <c r="G268" s="58">
        <f t="shared" si="167"/>
        <v>15592.626</v>
      </c>
      <c r="H268" s="58">
        <f t="shared" si="167"/>
        <v>12971.89</v>
      </c>
      <c r="I268" s="50">
        <f t="shared" si="162"/>
        <v>109893.49799999999</v>
      </c>
      <c r="J268" s="50">
        <f t="shared" si="139"/>
        <v>208686.00099999999</v>
      </c>
      <c r="K268" s="50">
        <f t="shared" si="121"/>
        <v>98792.502999999997</v>
      </c>
      <c r="L268" s="51">
        <f t="shared" si="157"/>
        <v>189.89840600032588</v>
      </c>
    </row>
    <row r="269" spans="1:12" s="10" customFormat="1" ht="47.25" customHeight="1" x14ac:dyDescent="0.2">
      <c r="A269" s="47" t="s">
        <v>257</v>
      </c>
      <c r="B269" s="138" t="s">
        <v>373</v>
      </c>
      <c r="C269" s="7">
        <f>C271+C273+C275+C272</f>
        <v>8393.6460000000006</v>
      </c>
      <c r="D269" s="7">
        <f>D271+D273+D275+D272+D274</f>
        <v>87988.393000000011</v>
      </c>
      <c r="E269" s="7">
        <f>E271+E273+E275</f>
        <v>148.68799999999999</v>
      </c>
      <c r="F269" s="7">
        <f>F271+F273+F275</f>
        <v>98.923000000000002</v>
      </c>
      <c r="G269" s="7">
        <f>G271+G273+G275</f>
        <v>148.68799999999999</v>
      </c>
      <c r="H269" s="7">
        <f>H271</f>
        <v>98.923000000000002</v>
      </c>
      <c r="I269" s="52">
        <f t="shared" ref="I269:I278" si="168">C269+E269</f>
        <v>8542.3340000000007</v>
      </c>
      <c r="J269" s="52">
        <f t="shared" ref="J269:J278" si="169">D269+F269</f>
        <v>88087.316000000006</v>
      </c>
      <c r="K269" s="52">
        <f t="shared" si="121"/>
        <v>79544.982000000004</v>
      </c>
      <c r="L269" s="156" t="s">
        <v>709</v>
      </c>
    </row>
    <row r="270" spans="1:12" s="10" customFormat="1" ht="25.5" customHeight="1" x14ac:dyDescent="0.2">
      <c r="A270" s="15"/>
      <c r="B270" s="146" t="s">
        <v>101</v>
      </c>
      <c r="C270" s="129"/>
      <c r="D270" s="7"/>
      <c r="E270" s="52"/>
      <c r="F270" s="52"/>
      <c r="G270" s="52"/>
      <c r="H270" s="52"/>
      <c r="I270" s="52">
        <f t="shared" si="168"/>
        <v>0</v>
      </c>
      <c r="J270" s="52">
        <f t="shared" si="169"/>
        <v>0</v>
      </c>
      <c r="K270" s="52">
        <f t="shared" si="121"/>
        <v>0</v>
      </c>
      <c r="L270" s="39">
        <f t="shared" ref="L270:L287" si="170">IF(I270&gt;0,J270/I270*100,0)</f>
        <v>0</v>
      </c>
    </row>
    <row r="271" spans="1:12" s="10" customFormat="1" ht="40.5" customHeight="1" x14ac:dyDescent="0.2">
      <c r="A271" s="47" t="s">
        <v>258</v>
      </c>
      <c r="B271" s="135" t="s">
        <v>374</v>
      </c>
      <c r="C271" s="7">
        <v>20.63</v>
      </c>
      <c r="D271" s="7">
        <v>47.234999999999999</v>
      </c>
      <c r="E271" s="52">
        <v>148.68799999999999</v>
      </c>
      <c r="F271" s="52">
        <v>98.923000000000002</v>
      </c>
      <c r="G271" s="52">
        <v>148.68799999999999</v>
      </c>
      <c r="H271" s="52">
        <v>98.923000000000002</v>
      </c>
      <c r="I271" s="52">
        <f t="shared" si="168"/>
        <v>169.31799999999998</v>
      </c>
      <c r="J271" s="52">
        <f t="shared" si="169"/>
        <v>146.15800000000002</v>
      </c>
      <c r="K271" s="52">
        <f t="shared" si="121"/>
        <v>-23.159999999999968</v>
      </c>
      <c r="L271" s="39">
        <f t="shared" si="170"/>
        <v>86.32159605003605</v>
      </c>
    </row>
    <row r="272" spans="1:12" s="10" customFormat="1" ht="40.5" customHeight="1" x14ac:dyDescent="0.2">
      <c r="A272" s="47" t="s">
        <v>598</v>
      </c>
      <c r="B272" s="135" t="s">
        <v>599</v>
      </c>
      <c r="C272" s="7">
        <v>99.016999999999996</v>
      </c>
      <c r="D272" s="7">
        <v>1085.989</v>
      </c>
      <c r="E272" s="52"/>
      <c r="F272" s="52"/>
      <c r="G272" s="52"/>
      <c r="H272" s="52"/>
      <c r="I272" s="52">
        <f t="shared" ref="I272" si="171">C272+E272</f>
        <v>99.016999999999996</v>
      </c>
      <c r="J272" s="52">
        <f t="shared" ref="J272" si="172">D272+F272</f>
        <v>1085.989</v>
      </c>
      <c r="K272" s="52">
        <f t="shared" ref="K272" si="173">J272-I272</f>
        <v>986.97199999999998</v>
      </c>
      <c r="L272" s="156" t="s">
        <v>710</v>
      </c>
    </row>
    <row r="273" spans="1:12" s="10" customFormat="1" ht="38.25" customHeight="1" x14ac:dyDescent="0.2">
      <c r="A273" s="47" t="s">
        <v>375</v>
      </c>
      <c r="B273" s="139" t="s">
        <v>18</v>
      </c>
      <c r="C273" s="7">
        <v>1513.308</v>
      </c>
      <c r="D273" s="7">
        <v>21512.430999999997</v>
      </c>
      <c r="E273" s="52"/>
      <c r="F273" s="52"/>
      <c r="G273" s="52"/>
      <c r="H273" s="52"/>
      <c r="I273" s="52">
        <f t="shared" si="168"/>
        <v>1513.308</v>
      </c>
      <c r="J273" s="52">
        <f t="shared" si="169"/>
        <v>21512.430999999997</v>
      </c>
      <c r="K273" s="52">
        <f t="shared" si="121"/>
        <v>19999.122999999996</v>
      </c>
      <c r="L273" s="156" t="s">
        <v>711</v>
      </c>
    </row>
    <row r="274" spans="1:12" s="10" customFormat="1" ht="35.25" customHeight="1" x14ac:dyDescent="0.2">
      <c r="A274" s="47" t="s">
        <v>683</v>
      </c>
      <c r="B274" s="139" t="s">
        <v>684</v>
      </c>
      <c r="C274" s="7"/>
      <c r="D274" s="7">
        <v>500</v>
      </c>
      <c r="E274" s="52"/>
      <c r="F274" s="52"/>
      <c r="G274" s="52"/>
      <c r="H274" s="52"/>
      <c r="I274" s="52">
        <f t="shared" ref="I274" si="174">C274+E274</f>
        <v>0</v>
      </c>
      <c r="J274" s="52">
        <f t="shared" ref="J274" si="175">D274+F274</f>
        <v>500</v>
      </c>
      <c r="K274" s="52">
        <f t="shared" ref="K274" si="176">J274-I274</f>
        <v>500</v>
      </c>
      <c r="L274" s="39">
        <f t="shared" ref="L274" si="177">IF(I274&gt;0,J274/I274*100,0)</f>
        <v>0</v>
      </c>
    </row>
    <row r="275" spans="1:12" s="10" customFormat="1" ht="38.25" customHeight="1" x14ac:dyDescent="0.2">
      <c r="A275" s="47" t="s">
        <v>376</v>
      </c>
      <c r="B275" s="108" t="s">
        <v>1</v>
      </c>
      <c r="C275" s="7">
        <v>6760.6909999999998</v>
      </c>
      <c r="D275" s="7">
        <v>64842.738000000005</v>
      </c>
      <c r="E275" s="7"/>
      <c r="F275" s="7"/>
      <c r="G275" s="7"/>
      <c r="H275" s="7"/>
      <c r="I275" s="52">
        <f t="shared" si="168"/>
        <v>6760.6909999999998</v>
      </c>
      <c r="J275" s="52">
        <f t="shared" si="169"/>
        <v>64842.738000000005</v>
      </c>
      <c r="K275" s="52">
        <f t="shared" si="121"/>
        <v>58082.047000000006</v>
      </c>
      <c r="L275" s="156" t="s">
        <v>712</v>
      </c>
    </row>
    <row r="276" spans="1:12" s="10" customFormat="1" ht="37.5" customHeight="1" x14ac:dyDescent="0.2">
      <c r="A276" s="47" t="s">
        <v>259</v>
      </c>
      <c r="B276" s="26" t="s">
        <v>104</v>
      </c>
      <c r="C276" s="7">
        <v>1446.7</v>
      </c>
      <c r="D276" s="7">
        <v>1846.7</v>
      </c>
      <c r="E276" s="52"/>
      <c r="F276" s="52"/>
      <c r="G276" s="52"/>
      <c r="H276" s="52"/>
      <c r="I276" s="52">
        <f t="shared" si="168"/>
        <v>1446.7</v>
      </c>
      <c r="J276" s="52">
        <f t="shared" si="169"/>
        <v>1846.7</v>
      </c>
      <c r="K276" s="52">
        <f t="shared" si="121"/>
        <v>400</v>
      </c>
      <c r="L276" s="39">
        <f t="shared" si="170"/>
        <v>127.64913250846755</v>
      </c>
    </row>
    <row r="277" spans="1:12" s="10" customFormat="1" ht="37.5" customHeight="1" x14ac:dyDescent="0.2">
      <c r="A277" s="47" t="s">
        <v>260</v>
      </c>
      <c r="B277" s="134" t="s">
        <v>377</v>
      </c>
      <c r="C277" s="7">
        <v>97.847999999999999</v>
      </c>
      <c r="D277" s="7">
        <v>98.471000000000004</v>
      </c>
      <c r="E277" s="52"/>
      <c r="F277" s="52"/>
      <c r="G277" s="52"/>
      <c r="H277" s="52"/>
      <c r="I277" s="52">
        <f t="shared" si="168"/>
        <v>97.847999999999999</v>
      </c>
      <c r="J277" s="52">
        <f t="shared" si="169"/>
        <v>98.471000000000004</v>
      </c>
      <c r="K277" s="52">
        <f t="shared" ref="K277:K343" si="178">J277-I277</f>
        <v>0.62300000000000466</v>
      </c>
      <c r="L277" s="39">
        <f t="shared" si="170"/>
        <v>100.63670182323605</v>
      </c>
    </row>
    <row r="278" spans="1:12" s="10" customFormat="1" ht="48.95" customHeight="1" x14ac:dyDescent="0.2">
      <c r="A278" s="47" t="s">
        <v>261</v>
      </c>
      <c r="B278" s="104" t="s">
        <v>378</v>
      </c>
      <c r="C278" s="7">
        <f>C280</f>
        <v>16424.285</v>
      </c>
      <c r="D278" s="7">
        <f>D280</f>
        <v>21132.332999999999</v>
      </c>
      <c r="E278" s="7">
        <f t="shared" ref="E278:H278" si="179">E280</f>
        <v>3622.1469999999999</v>
      </c>
      <c r="F278" s="7">
        <f t="shared" si="179"/>
        <v>706.94</v>
      </c>
      <c r="G278" s="7">
        <f t="shared" si="179"/>
        <v>15.3</v>
      </c>
      <c r="H278" s="7">
        <f t="shared" si="179"/>
        <v>94.992000000000004</v>
      </c>
      <c r="I278" s="52">
        <f t="shared" si="168"/>
        <v>20046.432000000001</v>
      </c>
      <c r="J278" s="52">
        <f t="shared" si="169"/>
        <v>21839.272999999997</v>
      </c>
      <c r="K278" s="52">
        <f t="shared" si="178"/>
        <v>1792.8409999999967</v>
      </c>
      <c r="L278" s="39">
        <f t="shared" si="170"/>
        <v>108.94344190527269</v>
      </c>
    </row>
    <row r="279" spans="1:12" s="10" customFormat="1" ht="24" customHeight="1" x14ac:dyDescent="0.2">
      <c r="A279" s="47"/>
      <c r="B279" s="135" t="s">
        <v>5</v>
      </c>
      <c r="C279" s="7"/>
      <c r="D279" s="7"/>
      <c r="E279" s="7"/>
      <c r="F279" s="7"/>
      <c r="G279" s="7"/>
      <c r="H279" s="7"/>
      <c r="I279" s="52"/>
      <c r="J279" s="52"/>
      <c r="K279" s="52">
        <f t="shared" si="178"/>
        <v>0</v>
      </c>
      <c r="L279" s="39"/>
    </row>
    <row r="280" spans="1:12" s="10" customFormat="1" ht="47.25" customHeight="1" x14ac:dyDescent="0.2">
      <c r="A280" s="47" t="s">
        <v>262</v>
      </c>
      <c r="B280" s="139" t="s">
        <v>105</v>
      </c>
      <c r="C280" s="7">
        <v>16424.285</v>
      </c>
      <c r="D280" s="7">
        <v>21132.332999999999</v>
      </c>
      <c r="E280" s="52">
        <v>3622.1469999999999</v>
      </c>
      <c r="F280" s="52">
        <v>706.94</v>
      </c>
      <c r="G280" s="52">
        <v>15.3</v>
      </c>
      <c r="H280" s="52">
        <v>94.992000000000004</v>
      </c>
      <c r="I280" s="52">
        <f t="shared" ref="I280:I323" si="180">C280+E280</f>
        <v>20046.432000000001</v>
      </c>
      <c r="J280" s="52">
        <f t="shared" ref="J280:J301" si="181">D280+F280</f>
        <v>21839.272999999997</v>
      </c>
      <c r="K280" s="52">
        <f t="shared" si="178"/>
        <v>1792.8409999999967</v>
      </c>
      <c r="L280" s="39">
        <f t="shared" si="170"/>
        <v>108.94344190527269</v>
      </c>
    </row>
    <row r="281" spans="1:12" s="10" customFormat="1" ht="28.5" customHeight="1" x14ac:dyDescent="0.2">
      <c r="A281" s="47" t="s">
        <v>263</v>
      </c>
      <c r="B281" s="134" t="s">
        <v>106</v>
      </c>
      <c r="C281" s="7">
        <f>C284</f>
        <v>518.08699999999999</v>
      </c>
      <c r="D281" s="7">
        <f>D284+D283</f>
        <v>616.30200000000002</v>
      </c>
      <c r="E281" s="52">
        <f>E283</f>
        <v>0</v>
      </c>
      <c r="F281" s="52">
        <f>F283</f>
        <v>37.036000000000001</v>
      </c>
      <c r="G281" s="52">
        <f>G283</f>
        <v>0</v>
      </c>
      <c r="H281" s="52">
        <f>H283</f>
        <v>37.036000000000001</v>
      </c>
      <c r="I281" s="52">
        <f t="shared" si="180"/>
        <v>518.08699999999999</v>
      </c>
      <c r="J281" s="52">
        <f t="shared" si="181"/>
        <v>653.33799999999997</v>
      </c>
      <c r="K281" s="52">
        <f t="shared" si="178"/>
        <v>135.25099999999998</v>
      </c>
      <c r="L281" s="39">
        <f t="shared" si="170"/>
        <v>126.10584708745829</v>
      </c>
    </row>
    <row r="282" spans="1:12" s="10" customFormat="1" ht="21" customHeight="1" x14ac:dyDescent="0.2">
      <c r="A282" s="15"/>
      <c r="B282" s="135" t="s">
        <v>5</v>
      </c>
      <c r="C282" s="7"/>
      <c r="D282" s="7"/>
      <c r="E282" s="52"/>
      <c r="F282" s="52"/>
      <c r="G282" s="52"/>
      <c r="H282" s="52"/>
      <c r="I282" s="52">
        <f t="shared" ref="I282:I283" si="182">C282+E282</f>
        <v>0</v>
      </c>
      <c r="J282" s="52">
        <f t="shared" ref="J282:J283" si="183">D282+F282</f>
        <v>0</v>
      </c>
      <c r="K282" s="52">
        <f t="shared" ref="K282:K283" si="184">J282-I282</f>
        <v>0</v>
      </c>
      <c r="L282" s="39">
        <f t="shared" ref="L282:L283" si="185">IF(I282&gt;0,J282/I282*100,0)</f>
        <v>0</v>
      </c>
    </row>
    <row r="283" spans="1:12" s="10" customFormat="1" ht="65.25" customHeight="1" x14ac:dyDescent="0.2">
      <c r="A283" s="47" t="s">
        <v>539</v>
      </c>
      <c r="B283" s="135" t="s">
        <v>540</v>
      </c>
      <c r="C283" s="7"/>
      <c r="D283" s="7">
        <v>19.643999999999998</v>
      </c>
      <c r="E283" s="52"/>
      <c r="F283" s="52">
        <v>37.036000000000001</v>
      </c>
      <c r="G283" s="52"/>
      <c r="H283" s="52">
        <v>37.036000000000001</v>
      </c>
      <c r="I283" s="52">
        <f t="shared" si="182"/>
        <v>0</v>
      </c>
      <c r="J283" s="52">
        <f t="shared" si="183"/>
        <v>56.68</v>
      </c>
      <c r="K283" s="52">
        <f t="shared" si="184"/>
        <v>56.68</v>
      </c>
      <c r="L283" s="39">
        <f t="shared" si="185"/>
        <v>0</v>
      </c>
    </row>
    <row r="284" spans="1:12" s="10" customFormat="1" ht="33" customHeight="1" x14ac:dyDescent="0.2">
      <c r="A284" s="47" t="s">
        <v>264</v>
      </c>
      <c r="B284" s="135" t="s">
        <v>107</v>
      </c>
      <c r="C284" s="7">
        <v>518.08699999999999</v>
      </c>
      <c r="D284" s="7">
        <v>596.65800000000002</v>
      </c>
      <c r="E284" s="52"/>
      <c r="F284" s="52"/>
      <c r="G284" s="52"/>
      <c r="H284" s="52"/>
      <c r="I284" s="52">
        <f t="shared" si="180"/>
        <v>518.08699999999999</v>
      </c>
      <c r="J284" s="52">
        <f t="shared" si="181"/>
        <v>596.65800000000002</v>
      </c>
      <c r="K284" s="52">
        <f t="shared" si="178"/>
        <v>78.571000000000026</v>
      </c>
      <c r="L284" s="39">
        <f t="shared" si="170"/>
        <v>115.16559960006718</v>
      </c>
    </row>
    <row r="285" spans="1:12" s="10" customFormat="1" ht="36.6" customHeight="1" x14ac:dyDescent="0.2">
      <c r="A285" s="47" t="s">
        <v>379</v>
      </c>
      <c r="B285" s="134" t="s">
        <v>108</v>
      </c>
      <c r="C285" s="7">
        <f>C287+C288</f>
        <v>4587.5599999999995</v>
      </c>
      <c r="D285" s="7">
        <f>D287+D288</f>
        <v>6984.4009999999998</v>
      </c>
      <c r="E285" s="7">
        <f t="shared" ref="E285:H285" si="186">E287+E288</f>
        <v>552.92399999999998</v>
      </c>
      <c r="F285" s="7">
        <f t="shared" si="186"/>
        <v>1212.5550000000001</v>
      </c>
      <c r="G285" s="7">
        <f t="shared" si="186"/>
        <v>494.7</v>
      </c>
      <c r="H285" s="7">
        <f t="shared" si="186"/>
        <v>746.53800000000001</v>
      </c>
      <c r="I285" s="52">
        <f t="shared" si="180"/>
        <v>5140.4839999999995</v>
      </c>
      <c r="J285" s="52">
        <f t="shared" si="181"/>
        <v>8196.9560000000001</v>
      </c>
      <c r="K285" s="52">
        <f t="shared" si="178"/>
        <v>3056.4720000000007</v>
      </c>
      <c r="L285" s="39">
        <f t="shared" si="170"/>
        <v>159.45883694998372</v>
      </c>
    </row>
    <row r="286" spans="1:12" s="10" customFormat="1" ht="21.95" customHeight="1" x14ac:dyDescent="0.2">
      <c r="A286" s="15"/>
      <c r="B286" s="135" t="s">
        <v>5</v>
      </c>
      <c r="C286" s="7"/>
      <c r="D286" s="7"/>
      <c r="E286" s="52"/>
      <c r="F286" s="52"/>
      <c r="G286" s="52"/>
      <c r="H286" s="52"/>
      <c r="I286" s="52">
        <f t="shared" si="180"/>
        <v>0</v>
      </c>
      <c r="J286" s="52">
        <f t="shared" si="181"/>
        <v>0</v>
      </c>
      <c r="K286" s="52">
        <f t="shared" si="178"/>
        <v>0</v>
      </c>
      <c r="L286" s="39">
        <f t="shared" ref="L286" si="187">IF(I286&gt;0,J286/I286*100,0)</f>
        <v>0</v>
      </c>
    </row>
    <row r="287" spans="1:12" s="10" customFormat="1" ht="35.1" customHeight="1" x14ac:dyDescent="0.2">
      <c r="A287" s="47" t="s">
        <v>380</v>
      </c>
      <c r="B287" s="135" t="s">
        <v>732</v>
      </c>
      <c r="C287" s="7">
        <v>4548.3599999999997</v>
      </c>
      <c r="D287" s="7">
        <v>6908.2510000000002</v>
      </c>
      <c r="E287" s="52">
        <v>552.92399999999998</v>
      </c>
      <c r="F287" s="52">
        <v>1212.5550000000001</v>
      </c>
      <c r="G287" s="52">
        <v>494.7</v>
      </c>
      <c r="H287" s="52">
        <v>746.53800000000001</v>
      </c>
      <c r="I287" s="52">
        <f t="shared" si="180"/>
        <v>5101.2839999999997</v>
      </c>
      <c r="J287" s="52">
        <f t="shared" si="181"/>
        <v>8120.8060000000005</v>
      </c>
      <c r="K287" s="52">
        <f t="shared" si="178"/>
        <v>3019.5220000000008</v>
      </c>
      <c r="L287" s="39">
        <f t="shared" si="170"/>
        <v>159.19141141720402</v>
      </c>
    </row>
    <row r="288" spans="1:12" s="10" customFormat="1" ht="24" customHeight="1" x14ac:dyDescent="0.2">
      <c r="A288" s="47" t="s">
        <v>381</v>
      </c>
      <c r="B288" s="135" t="s">
        <v>109</v>
      </c>
      <c r="C288" s="7">
        <v>39.200000000000003</v>
      </c>
      <c r="D288" s="7">
        <v>76.150000000000006</v>
      </c>
      <c r="E288" s="52"/>
      <c r="F288" s="52"/>
      <c r="G288" s="52"/>
      <c r="H288" s="52"/>
      <c r="I288" s="52">
        <f t="shared" si="180"/>
        <v>39.200000000000003</v>
      </c>
      <c r="J288" s="52">
        <f t="shared" si="181"/>
        <v>76.150000000000006</v>
      </c>
      <c r="K288" s="52">
        <f t="shared" si="178"/>
        <v>36.950000000000003</v>
      </c>
      <c r="L288" s="39">
        <f t="shared" ref="L288:L307" si="188">IF(I288&gt;0,J288/I288*100,0)</f>
        <v>194.26020408163265</v>
      </c>
    </row>
    <row r="289" spans="1:12" s="10" customFormat="1" ht="26.25" customHeight="1" x14ac:dyDescent="0.2">
      <c r="A289" s="47" t="s">
        <v>265</v>
      </c>
      <c r="B289" s="103" t="s">
        <v>110</v>
      </c>
      <c r="C289" s="7">
        <f>C291+C292</f>
        <v>5586.7390000000005</v>
      </c>
      <c r="D289" s="7">
        <f t="shared" ref="D289:H289" si="189">D291+D292</f>
        <v>7590.049</v>
      </c>
      <c r="E289" s="7">
        <f t="shared" si="189"/>
        <v>839.14200000000005</v>
      </c>
      <c r="F289" s="7">
        <f t="shared" si="189"/>
        <v>2108.4319999999998</v>
      </c>
      <c r="G289" s="7">
        <f t="shared" si="189"/>
        <v>825.37199999999996</v>
      </c>
      <c r="H289" s="7">
        <f t="shared" si="189"/>
        <v>2078.4630000000002</v>
      </c>
      <c r="I289" s="52">
        <f t="shared" si="180"/>
        <v>6425.8810000000003</v>
      </c>
      <c r="J289" s="52">
        <f t="shared" si="181"/>
        <v>9698.4809999999998</v>
      </c>
      <c r="K289" s="52">
        <f t="shared" si="178"/>
        <v>3272.5999999999995</v>
      </c>
      <c r="L289" s="39">
        <f t="shared" si="188"/>
        <v>150.9284252229383</v>
      </c>
    </row>
    <row r="290" spans="1:12" s="10" customFormat="1" ht="24.95" customHeight="1" x14ac:dyDescent="0.2">
      <c r="A290" s="47"/>
      <c r="B290" s="135" t="s">
        <v>5</v>
      </c>
      <c r="C290" s="7"/>
      <c r="D290" s="7"/>
      <c r="E290" s="52"/>
      <c r="F290" s="52"/>
      <c r="G290" s="52"/>
      <c r="H290" s="52"/>
      <c r="I290" s="52">
        <f t="shared" si="180"/>
        <v>0</v>
      </c>
      <c r="J290" s="52">
        <f t="shared" si="181"/>
        <v>0</v>
      </c>
      <c r="K290" s="52">
        <f t="shared" si="178"/>
        <v>0</v>
      </c>
      <c r="L290" s="39">
        <f t="shared" ref="L290" si="190">IF(I290&gt;0,J290/I290*100,0)</f>
        <v>0</v>
      </c>
    </row>
    <row r="291" spans="1:12" s="10" customFormat="1" ht="27.95" customHeight="1" x14ac:dyDescent="0.2">
      <c r="A291" s="47" t="s">
        <v>266</v>
      </c>
      <c r="B291" s="135" t="s">
        <v>111</v>
      </c>
      <c r="C291" s="7">
        <v>5383.0810000000001</v>
      </c>
      <c r="D291" s="7">
        <v>7289.42</v>
      </c>
      <c r="E291" s="52">
        <v>839.14200000000005</v>
      </c>
      <c r="F291" s="52">
        <v>2108.4319999999998</v>
      </c>
      <c r="G291" s="52">
        <v>825.37199999999996</v>
      </c>
      <c r="H291" s="52">
        <v>2078.4630000000002</v>
      </c>
      <c r="I291" s="52">
        <f t="shared" si="180"/>
        <v>6222.223</v>
      </c>
      <c r="J291" s="52">
        <f t="shared" si="181"/>
        <v>9397.851999999999</v>
      </c>
      <c r="K291" s="52">
        <f t="shared" si="178"/>
        <v>3175.628999999999</v>
      </c>
      <c r="L291" s="39">
        <f t="shared" si="188"/>
        <v>151.03688826324611</v>
      </c>
    </row>
    <row r="292" spans="1:12" s="10" customFormat="1" ht="26.25" customHeight="1" x14ac:dyDescent="0.2">
      <c r="A292" s="47" t="s">
        <v>382</v>
      </c>
      <c r="B292" s="135" t="s">
        <v>112</v>
      </c>
      <c r="C292" s="7">
        <v>203.65799999999999</v>
      </c>
      <c r="D292" s="7">
        <v>300.62900000000002</v>
      </c>
      <c r="E292" s="52"/>
      <c r="F292" s="52"/>
      <c r="G292" s="52"/>
      <c r="H292" s="52"/>
      <c r="I292" s="52">
        <f t="shared" si="180"/>
        <v>203.65799999999999</v>
      </c>
      <c r="J292" s="52">
        <f t="shared" si="181"/>
        <v>300.62900000000002</v>
      </c>
      <c r="K292" s="52">
        <f t="shared" si="178"/>
        <v>96.971000000000032</v>
      </c>
      <c r="L292" s="39">
        <f t="shared" si="188"/>
        <v>147.61462844572765</v>
      </c>
    </row>
    <row r="293" spans="1:12" s="10" customFormat="1" ht="72" customHeight="1" x14ac:dyDescent="0.2">
      <c r="A293" s="47" t="s">
        <v>267</v>
      </c>
      <c r="B293" s="134" t="s">
        <v>113</v>
      </c>
      <c r="C293" s="7"/>
      <c r="D293" s="7">
        <v>2206.9189999999999</v>
      </c>
      <c r="E293" s="52"/>
      <c r="F293" s="52"/>
      <c r="G293" s="52"/>
      <c r="H293" s="52"/>
      <c r="I293" s="52">
        <f t="shared" si="180"/>
        <v>0</v>
      </c>
      <c r="J293" s="52">
        <f t="shared" si="181"/>
        <v>2206.9189999999999</v>
      </c>
      <c r="K293" s="52">
        <f t="shared" si="178"/>
        <v>2206.9189999999999</v>
      </c>
      <c r="L293" s="39">
        <f t="shared" si="188"/>
        <v>0</v>
      </c>
    </row>
    <row r="294" spans="1:12" s="10" customFormat="1" ht="70.5" customHeight="1" x14ac:dyDescent="0.2">
      <c r="A294" s="47" t="s">
        <v>268</v>
      </c>
      <c r="B294" s="27" t="s">
        <v>383</v>
      </c>
      <c r="C294" s="7">
        <v>2623.6889999999999</v>
      </c>
      <c r="D294" s="7">
        <v>7950.6279999999997</v>
      </c>
      <c r="E294" s="52"/>
      <c r="F294" s="52"/>
      <c r="G294" s="52"/>
      <c r="H294" s="52"/>
      <c r="I294" s="52">
        <f t="shared" si="180"/>
        <v>2623.6889999999999</v>
      </c>
      <c r="J294" s="52">
        <f t="shared" si="181"/>
        <v>7950.6279999999997</v>
      </c>
      <c r="K294" s="52">
        <f t="shared" si="178"/>
        <v>5326.9390000000003</v>
      </c>
      <c r="L294" s="156" t="s">
        <v>553</v>
      </c>
    </row>
    <row r="295" spans="1:12" s="10" customFormat="1" ht="35.25" customHeight="1" x14ac:dyDescent="0.2">
      <c r="A295" s="47" t="s">
        <v>384</v>
      </c>
      <c r="B295" s="104" t="s">
        <v>385</v>
      </c>
      <c r="C295" s="7">
        <f>C297</f>
        <v>292.3</v>
      </c>
      <c r="D295" s="7">
        <f>D297</f>
        <v>292.3</v>
      </c>
      <c r="E295" s="52"/>
      <c r="F295" s="52"/>
      <c r="G295" s="52"/>
      <c r="H295" s="52"/>
      <c r="I295" s="52">
        <f t="shared" si="180"/>
        <v>292.3</v>
      </c>
      <c r="J295" s="52">
        <f t="shared" si="181"/>
        <v>292.3</v>
      </c>
      <c r="K295" s="52">
        <f t="shared" si="178"/>
        <v>0</v>
      </c>
      <c r="L295" s="39">
        <f t="shared" si="188"/>
        <v>100</v>
      </c>
    </row>
    <row r="296" spans="1:12" s="10" customFormat="1" ht="24.95" customHeight="1" x14ac:dyDescent="0.2">
      <c r="A296" s="47"/>
      <c r="B296" s="135" t="s">
        <v>5</v>
      </c>
      <c r="C296" s="7"/>
      <c r="D296" s="7"/>
      <c r="E296" s="52"/>
      <c r="F296" s="52"/>
      <c r="G296" s="52"/>
      <c r="H296" s="52"/>
      <c r="I296" s="52">
        <f t="shared" si="180"/>
        <v>0</v>
      </c>
      <c r="J296" s="52">
        <f t="shared" si="181"/>
        <v>0</v>
      </c>
      <c r="K296" s="52">
        <f t="shared" si="178"/>
        <v>0</v>
      </c>
      <c r="L296" s="39">
        <f t="shared" si="188"/>
        <v>0</v>
      </c>
    </row>
    <row r="297" spans="1:12" s="10" customFormat="1" ht="53.1" customHeight="1" x14ac:dyDescent="0.2">
      <c r="A297" s="47" t="s">
        <v>386</v>
      </c>
      <c r="B297" s="135" t="s">
        <v>387</v>
      </c>
      <c r="C297" s="7">
        <v>292.3</v>
      </c>
      <c r="D297" s="7">
        <v>292.3</v>
      </c>
      <c r="E297" s="52"/>
      <c r="F297" s="52"/>
      <c r="G297" s="52"/>
      <c r="H297" s="52"/>
      <c r="I297" s="52">
        <f t="shared" si="180"/>
        <v>292.3</v>
      </c>
      <c r="J297" s="52">
        <f t="shared" si="181"/>
        <v>292.3</v>
      </c>
      <c r="K297" s="52">
        <f t="shared" si="178"/>
        <v>0</v>
      </c>
      <c r="L297" s="39">
        <f t="shared" si="188"/>
        <v>100</v>
      </c>
    </row>
    <row r="298" spans="1:12" s="10" customFormat="1" ht="66" customHeight="1" x14ac:dyDescent="0.2">
      <c r="A298" s="47" t="s">
        <v>269</v>
      </c>
      <c r="B298" s="140" t="s">
        <v>388</v>
      </c>
      <c r="C298" s="7">
        <v>1856.625</v>
      </c>
      <c r="D298" s="7">
        <v>1928.3209999999997</v>
      </c>
      <c r="E298" s="52"/>
      <c r="F298" s="52"/>
      <c r="G298" s="52"/>
      <c r="H298" s="52"/>
      <c r="I298" s="52">
        <f t="shared" si="180"/>
        <v>1856.625</v>
      </c>
      <c r="J298" s="52">
        <f t="shared" si="181"/>
        <v>1928.3209999999997</v>
      </c>
      <c r="K298" s="52">
        <f t="shared" si="178"/>
        <v>71.695999999999685</v>
      </c>
      <c r="L298" s="39">
        <f t="shared" si="188"/>
        <v>103.86163064700733</v>
      </c>
    </row>
    <row r="299" spans="1:12" s="10" customFormat="1" ht="27" customHeight="1" x14ac:dyDescent="0.2">
      <c r="A299" s="47" t="s">
        <v>270</v>
      </c>
      <c r="B299" s="103" t="s">
        <v>114</v>
      </c>
      <c r="C299" s="7">
        <f>C301</f>
        <v>3408.7449999999999</v>
      </c>
      <c r="D299" s="7">
        <f t="shared" ref="D299:H299" si="191">D301</f>
        <v>4453.7290000000003</v>
      </c>
      <c r="E299" s="7">
        <f t="shared" si="191"/>
        <v>29.4</v>
      </c>
      <c r="F299" s="7">
        <f t="shared" si="191"/>
        <v>0</v>
      </c>
      <c r="G299" s="7">
        <f t="shared" si="191"/>
        <v>29.4</v>
      </c>
      <c r="H299" s="7">
        <f t="shared" si="191"/>
        <v>0</v>
      </c>
      <c r="I299" s="52">
        <f t="shared" si="180"/>
        <v>3438.145</v>
      </c>
      <c r="J299" s="52">
        <f t="shared" si="181"/>
        <v>4453.7290000000003</v>
      </c>
      <c r="K299" s="52">
        <f t="shared" si="178"/>
        <v>1015.5840000000003</v>
      </c>
      <c r="L299" s="39">
        <f t="shared" si="188"/>
        <v>129.53871928030961</v>
      </c>
    </row>
    <row r="300" spans="1:12" s="10" customFormat="1" ht="22.5" customHeight="1" x14ac:dyDescent="0.2">
      <c r="A300" s="15"/>
      <c r="B300" s="136" t="s">
        <v>5</v>
      </c>
      <c r="C300" s="7"/>
      <c r="D300" s="7"/>
      <c r="E300" s="52"/>
      <c r="F300" s="52"/>
      <c r="G300" s="52"/>
      <c r="H300" s="52"/>
      <c r="I300" s="52">
        <f t="shared" si="180"/>
        <v>0</v>
      </c>
      <c r="J300" s="52">
        <f t="shared" si="181"/>
        <v>0</v>
      </c>
      <c r="K300" s="52">
        <f t="shared" si="178"/>
        <v>0</v>
      </c>
      <c r="L300" s="39">
        <f t="shared" si="188"/>
        <v>0</v>
      </c>
    </row>
    <row r="301" spans="1:12" s="10" customFormat="1" ht="54" customHeight="1" x14ac:dyDescent="0.2">
      <c r="A301" s="47" t="s">
        <v>389</v>
      </c>
      <c r="B301" s="135" t="s">
        <v>733</v>
      </c>
      <c r="C301" s="7">
        <v>3408.7449999999999</v>
      </c>
      <c r="D301" s="7">
        <v>4453.7290000000003</v>
      </c>
      <c r="E301" s="52">
        <v>29.4</v>
      </c>
      <c r="F301" s="52"/>
      <c r="G301" s="52">
        <v>29.4</v>
      </c>
      <c r="H301" s="52"/>
      <c r="I301" s="52">
        <f t="shared" si="180"/>
        <v>3438.145</v>
      </c>
      <c r="J301" s="52">
        <f t="shared" si="181"/>
        <v>4453.7290000000003</v>
      </c>
      <c r="K301" s="52">
        <f t="shared" si="178"/>
        <v>1015.5840000000003</v>
      </c>
      <c r="L301" s="39">
        <f t="shared" si="188"/>
        <v>129.53871928030961</v>
      </c>
    </row>
    <row r="302" spans="1:12" s="10" customFormat="1" ht="52.5" customHeight="1" x14ac:dyDescent="0.2">
      <c r="A302" s="47" t="s">
        <v>390</v>
      </c>
      <c r="B302" s="104" t="s">
        <v>391</v>
      </c>
      <c r="C302" s="7">
        <f>C304</f>
        <v>0</v>
      </c>
      <c r="D302" s="7">
        <f t="shared" ref="D302" si="192">D304</f>
        <v>0</v>
      </c>
      <c r="E302" s="7">
        <f>E304+E305+E306</f>
        <v>12052.251</v>
      </c>
      <c r="F302" s="7">
        <f>F304+F305+F306</f>
        <v>9191.4009999999998</v>
      </c>
      <c r="G302" s="7">
        <f>G304+G305+G306</f>
        <v>12052.251</v>
      </c>
      <c r="H302" s="7">
        <f>H304+H305+H306</f>
        <v>9191.4009999999998</v>
      </c>
      <c r="I302" s="52">
        <f t="shared" si="180"/>
        <v>12052.251</v>
      </c>
      <c r="J302" s="52">
        <f t="shared" ref="J302" si="193">D302+F302</f>
        <v>9191.4009999999998</v>
      </c>
      <c r="K302" s="52">
        <f t="shared" ref="K302" si="194">J302-I302</f>
        <v>-2860.8500000000004</v>
      </c>
      <c r="L302" s="39">
        <f t="shared" si="188"/>
        <v>76.262940424987818</v>
      </c>
    </row>
    <row r="303" spans="1:12" s="10" customFormat="1" ht="28.5" customHeight="1" x14ac:dyDescent="0.2">
      <c r="A303" s="47"/>
      <c r="B303" s="136" t="s">
        <v>5</v>
      </c>
      <c r="C303" s="7"/>
      <c r="D303" s="7"/>
      <c r="E303" s="52"/>
      <c r="F303" s="52"/>
      <c r="G303" s="52"/>
      <c r="H303" s="52"/>
      <c r="I303" s="62">
        <f t="shared" si="180"/>
        <v>0</v>
      </c>
      <c r="J303" s="52">
        <f t="shared" ref="J303:J323" si="195">D303+F303</f>
        <v>0</v>
      </c>
      <c r="K303" s="52">
        <f t="shared" si="178"/>
        <v>0</v>
      </c>
      <c r="L303" s="39">
        <f t="shared" si="188"/>
        <v>0</v>
      </c>
    </row>
    <row r="304" spans="1:12" s="10" customFormat="1" ht="226.5" customHeight="1" x14ac:dyDescent="0.2">
      <c r="A304" s="47" t="s">
        <v>392</v>
      </c>
      <c r="B304" s="87" t="s">
        <v>541</v>
      </c>
      <c r="C304" s="7"/>
      <c r="D304" s="7"/>
      <c r="E304" s="52">
        <v>8155.8890000000001</v>
      </c>
      <c r="F304" s="52">
        <v>3201.9740000000002</v>
      </c>
      <c r="G304" s="52">
        <v>8155.8890000000001</v>
      </c>
      <c r="H304" s="52">
        <v>3201.9740000000002</v>
      </c>
      <c r="I304" s="52">
        <f t="shared" si="180"/>
        <v>8155.8890000000001</v>
      </c>
      <c r="J304" s="52">
        <f t="shared" ref="J304:J306" si="196">D304+F304</f>
        <v>3201.9740000000002</v>
      </c>
      <c r="K304" s="52">
        <f t="shared" ref="K304:K306" si="197">J304-I304</f>
        <v>-4953.915</v>
      </c>
      <c r="L304" s="39">
        <f t="shared" ref="L304:L306" si="198">IF(I304&gt;0,J304/I304*100,0)</f>
        <v>39.25965642739866</v>
      </c>
    </row>
    <row r="305" spans="1:12" s="10" customFormat="1" ht="268.5" customHeight="1" x14ac:dyDescent="0.2">
      <c r="A305" s="47" t="s">
        <v>393</v>
      </c>
      <c r="B305" s="87" t="s">
        <v>542</v>
      </c>
      <c r="C305" s="7"/>
      <c r="D305" s="7"/>
      <c r="E305" s="52">
        <v>2855.4609999999998</v>
      </c>
      <c r="F305" s="52">
        <v>4255.1450000000004</v>
      </c>
      <c r="G305" s="52">
        <v>2855.4609999999998</v>
      </c>
      <c r="H305" s="52">
        <v>4255.1450000000004</v>
      </c>
      <c r="I305" s="52">
        <f t="shared" si="180"/>
        <v>2855.4609999999998</v>
      </c>
      <c r="J305" s="52">
        <f t="shared" si="196"/>
        <v>4255.1450000000004</v>
      </c>
      <c r="K305" s="52">
        <f t="shared" si="197"/>
        <v>1399.6840000000007</v>
      </c>
      <c r="L305" s="39">
        <f t="shared" si="198"/>
        <v>149.01779432462922</v>
      </c>
    </row>
    <row r="306" spans="1:12" s="10" customFormat="1" ht="178.5" customHeight="1" x14ac:dyDescent="0.2">
      <c r="A306" s="47" t="s">
        <v>394</v>
      </c>
      <c r="B306" s="135" t="s">
        <v>543</v>
      </c>
      <c r="C306" s="7"/>
      <c r="D306" s="7"/>
      <c r="E306" s="52">
        <v>1040.9010000000001</v>
      </c>
      <c r="F306" s="52">
        <v>1734.2819999999999</v>
      </c>
      <c r="G306" s="52">
        <v>1040.9010000000001</v>
      </c>
      <c r="H306" s="52">
        <v>1734.2819999999999</v>
      </c>
      <c r="I306" s="52">
        <f t="shared" si="180"/>
        <v>1040.9010000000001</v>
      </c>
      <c r="J306" s="52">
        <f t="shared" si="196"/>
        <v>1734.2819999999999</v>
      </c>
      <c r="K306" s="52">
        <f t="shared" si="197"/>
        <v>693.38099999999986</v>
      </c>
      <c r="L306" s="39">
        <f t="shared" si="198"/>
        <v>166.61353961615944</v>
      </c>
    </row>
    <row r="307" spans="1:12" s="10" customFormat="1" x14ac:dyDescent="0.2">
      <c r="A307" s="47" t="s">
        <v>314</v>
      </c>
      <c r="B307" s="118" t="s">
        <v>395</v>
      </c>
      <c r="C307" s="7">
        <f>C309+C310</f>
        <v>45347.930999999997</v>
      </c>
      <c r="D307" s="7">
        <f t="shared" ref="D307:H307" si="199">D309+D310</f>
        <v>51508.633000000009</v>
      </c>
      <c r="E307" s="7">
        <f t="shared" si="199"/>
        <v>2064.7910000000002</v>
      </c>
      <c r="F307" s="7">
        <f t="shared" si="199"/>
        <v>733.53499999999997</v>
      </c>
      <c r="G307" s="7">
        <f t="shared" si="199"/>
        <v>2026.915</v>
      </c>
      <c r="H307" s="7">
        <f t="shared" si="199"/>
        <v>724.53699999999992</v>
      </c>
      <c r="I307" s="52">
        <f t="shared" si="180"/>
        <v>47412.721999999994</v>
      </c>
      <c r="J307" s="52">
        <f t="shared" si="195"/>
        <v>52242.168000000012</v>
      </c>
      <c r="K307" s="52">
        <f t="shared" si="178"/>
        <v>4829.4460000000181</v>
      </c>
      <c r="L307" s="39">
        <f t="shared" si="188"/>
        <v>110.18597076118097</v>
      </c>
    </row>
    <row r="308" spans="1:12" s="10" customFormat="1" x14ac:dyDescent="0.2">
      <c r="A308" s="15"/>
      <c r="B308" s="118" t="s">
        <v>5</v>
      </c>
      <c r="C308" s="7"/>
      <c r="D308" s="7"/>
      <c r="E308" s="7"/>
      <c r="F308" s="7"/>
      <c r="G308" s="7"/>
      <c r="H308" s="7"/>
      <c r="I308" s="52">
        <f t="shared" si="180"/>
        <v>0</v>
      </c>
      <c r="J308" s="52">
        <f t="shared" ref="J308:J310" si="200">D308+F308</f>
        <v>0</v>
      </c>
      <c r="K308" s="52">
        <f t="shared" ref="K308:K310" si="201">J308-I308</f>
        <v>0</v>
      </c>
      <c r="L308" s="39">
        <f t="shared" ref="L308:L310" si="202">IF(I308&gt;0,J308/I308*100,0)</f>
        <v>0</v>
      </c>
    </row>
    <row r="309" spans="1:12" s="10" customFormat="1" ht="30" x14ac:dyDescent="0.2">
      <c r="A309" s="47" t="s">
        <v>396</v>
      </c>
      <c r="B309" s="108" t="s">
        <v>397</v>
      </c>
      <c r="C309" s="7">
        <v>2636.377</v>
      </c>
      <c r="D309" s="7">
        <v>3320.6869999999999</v>
      </c>
      <c r="E309" s="7">
        <v>37.875999999999998</v>
      </c>
      <c r="F309" s="7">
        <v>23.013999999999999</v>
      </c>
      <c r="G309" s="7"/>
      <c r="H309" s="7">
        <v>14.016</v>
      </c>
      <c r="I309" s="52">
        <f t="shared" si="180"/>
        <v>2674.2530000000002</v>
      </c>
      <c r="J309" s="52">
        <f t="shared" si="200"/>
        <v>3343.701</v>
      </c>
      <c r="K309" s="52">
        <f t="shared" si="201"/>
        <v>669.44799999999987</v>
      </c>
      <c r="L309" s="39">
        <f t="shared" si="202"/>
        <v>125.03308400514086</v>
      </c>
    </row>
    <row r="310" spans="1:12" s="10" customFormat="1" ht="30" x14ac:dyDescent="0.2">
      <c r="A310" s="47" t="s">
        <v>398</v>
      </c>
      <c r="B310" s="116" t="s">
        <v>399</v>
      </c>
      <c r="C310" s="7">
        <v>42711.553999999996</v>
      </c>
      <c r="D310" s="7">
        <v>48187.946000000011</v>
      </c>
      <c r="E310" s="7">
        <v>2026.915</v>
      </c>
      <c r="F310" s="7">
        <v>710.52099999999996</v>
      </c>
      <c r="G310" s="7">
        <v>2026.915</v>
      </c>
      <c r="H310" s="7">
        <v>710.52099999999996</v>
      </c>
      <c r="I310" s="52">
        <f t="shared" si="180"/>
        <v>44738.468999999997</v>
      </c>
      <c r="J310" s="52">
        <f t="shared" si="200"/>
        <v>48898.467000000011</v>
      </c>
      <c r="K310" s="52">
        <f t="shared" si="201"/>
        <v>4159.9980000000141</v>
      </c>
      <c r="L310" s="39">
        <f t="shared" si="202"/>
        <v>109.29848091136067</v>
      </c>
    </row>
    <row r="311" spans="1:12" s="2" customFormat="1" ht="3.75" customHeight="1" x14ac:dyDescent="0.2">
      <c r="A311" s="161"/>
      <c r="B311" s="29"/>
      <c r="C311" s="7"/>
      <c r="D311" s="7"/>
      <c r="E311" s="52"/>
      <c r="F311" s="52"/>
      <c r="G311" s="52"/>
      <c r="H311" s="52"/>
      <c r="I311" s="52">
        <f t="shared" si="180"/>
        <v>0</v>
      </c>
      <c r="J311" s="52">
        <f t="shared" si="195"/>
        <v>0</v>
      </c>
      <c r="K311" s="52">
        <f t="shared" si="178"/>
        <v>0</v>
      </c>
      <c r="L311" s="39">
        <f t="shared" ref="L311:L335" si="203">IF(I311&gt;0,J311/I311*100,0)</f>
        <v>0</v>
      </c>
    </row>
    <row r="312" spans="1:12" s="10" customFormat="1" ht="17.100000000000001" customHeight="1" x14ac:dyDescent="0.2">
      <c r="A312" s="15" t="s">
        <v>271</v>
      </c>
      <c r="B312" s="21" t="s">
        <v>25</v>
      </c>
      <c r="C312" s="58">
        <f>C313+C314+C315+C316+C317</f>
        <v>37593.603000000003</v>
      </c>
      <c r="D312" s="58">
        <f>D313+D314+D315+D316+D317</f>
        <v>63807.985000000001</v>
      </c>
      <c r="E312" s="58">
        <f>E313+E314+E315+E316+E317+E318</f>
        <v>6275.5489999999991</v>
      </c>
      <c r="F312" s="58">
        <f>F313+F314+F315+F316+F317+F318</f>
        <v>8502.4290000000001</v>
      </c>
      <c r="G312" s="58">
        <f>G313+G314+G315+G316+G317+G318</f>
        <v>5384.2269999999999</v>
      </c>
      <c r="H312" s="58">
        <f>H313+H314+H315+H316+H317+H318</f>
        <v>6784.2070000000003</v>
      </c>
      <c r="I312" s="50">
        <f t="shared" si="180"/>
        <v>43869.152000000002</v>
      </c>
      <c r="J312" s="50">
        <f t="shared" si="195"/>
        <v>72310.414000000004</v>
      </c>
      <c r="K312" s="50">
        <f t="shared" si="178"/>
        <v>28441.262000000002</v>
      </c>
      <c r="L312" s="59">
        <f t="shared" si="203"/>
        <v>164.83203048921484</v>
      </c>
    </row>
    <row r="313" spans="1:12" s="10" customFormat="1" ht="17.100000000000001" customHeight="1" x14ac:dyDescent="0.2">
      <c r="A313" s="47" t="s">
        <v>272</v>
      </c>
      <c r="B313" s="28" t="s">
        <v>400</v>
      </c>
      <c r="C313" s="7">
        <v>12910.276</v>
      </c>
      <c r="D313" s="7">
        <v>16403.774000000001</v>
      </c>
      <c r="E313" s="52">
        <v>3746.7159999999999</v>
      </c>
      <c r="F313" s="52">
        <v>2652.6559999999999</v>
      </c>
      <c r="G313" s="52">
        <v>3509.7179999999998</v>
      </c>
      <c r="H313" s="52">
        <v>1659.3109999999999</v>
      </c>
      <c r="I313" s="52">
        <f t="shared" si="180"/>
        <v>16656.991999999998</v>
      </c>
      <c r="J313" s="52">
        <f t="shared" si="195"/>
        <v>19056.43</v>
      </c>
      <c r="K313" s="52">
        <f t="shared" si="178"/>
        <v>2399.4380000000019</v>
      </c>
      <c r="L313" s="39">
        <f t="shared" si="203"/>
        <v>114.40498980848403</v>
      </c>
    </row>
    <row r="314" spans="1:12" s="10" customFormat="1" ht="22.5" customHeight="1" x14ac:dyDescent="0.2">
      <c r="A314" s="47" t="s">
        <v>401</v>
      </c>
      <c r="B314" s="28" t="s">
        <v>402</v>
      </c>
      <c r="C314" s="7">
        <v>1483.2660000000001</v>
      </c>
      <c r="D314" s="7">
        <v>3595.4199999999996</v>
      </c>
      <c r="E314" s="7">
        <v>908.86800000000005</v>
      </c>
      <c r="F314" s="7">
        <v>3428.5880000000002</v>
      </c>
      <c r="G314" s="7">
        <v>900</v>
      </c>
      <c r="H314" s="7">
        <v>3426.2429999999999</v>
      </c>
      <c r="I314" s="52">
        <f t="shared" si="180"/>
        <v>2392.134</v>
      </c>
      <c r="J314" s="52">
        <f t="shared" si="195"/>
        <v>7024.0079999999998</v>
      </c>
      <c r="K314" s="52">
        <f t="shared" si="178"/>
        <v>4631.8739999999998</v>
      </c>
      <c r="L314" s="156" t="s">
        <v>713</v>
      </c>
    </row>
    <row r="315" spans="1:12" s="10" customFormat="1" ht="30" customHeight="1" x14ac:dyDescent="0.2">
      <c r="A315" s="47" t="s">
        <v>273</v>
      </c>
      <c r="B315" s="26" t="s">
        <v>403</v>
      </c>
      <c r="C315" s="7">
        <v>7840.6109999999999</v>
      </c>
      <c r="D315" s="7">
        <v>14755.31</v>
      </c>
      <c r="E315" s="52">
        <v>1274.181</v>
      </c>
      <c r="F315" s="52">
        <v>1662.4590000000001</v>
      </c>
      <c r="G315" s="52">
        <v>759.02800000000002</v>
      </c>
      <c r="H315" s="52">
        <v>1099.075</v>
      </c>
      <c r="I315" s="52">
        <f t="shared" si="180"/>
        <v>9114.7919999999995</v>
      </c>
      <c r="J315" s="52">
        <f t="shared" si="195"/>
        <v>16417.769</v>
      </c>
      <c r="K315" s="52">
        <f t="shared" si="178"/>
        <v>7302.9770000000008</v>
      </c>
      <c r="L315" s="39">
        <f t="shared" si="203"/>
        <v>180.12225621824393</v>
      </c>
    </row>
    <row r="316" spans="1:12" s="10" customFormat="1" ht="18.95" customHeight="1" x14ac:dyDescent="0.2">
      <c r="A316" s="47" t="s">
        <v>274</v>
      </c>
      <c r="B316" s="118" t="s">
        <v>404</v>
      </c>
      <c r="C316" s="7">
        <v>804.36099999999999</v>
      </c>
      <c r="D316" s="7">
        <v>1071.818</v>
      </c>
      <c r="E316" s="52"/>
      <c r="F316" s="52"/>
      <c r="G316" s="52"/>
      <c r="H316" s="52"/>
      <c r="I316" s="52">
        <f t="shared" si="180"/>
        <v>804.36099999999999</v>
      </c>
      <c r="J316" s="52">
        <f t="shared" si="195"/>
        <v>1071.818</v>
      </c>
      <c r="K316" s="52">
        <f t="shared" si="178"/>
        <v>267.45699999999999</v>
      </c>
      <c r="L316" s="39">
        <f t="shared" si="203"/>
        <v>133.25086621554252</v>
      </c>
    </row>
    <row r="317" spans="1:12" s="10" customFormat="1" ht="17.45" customHeight="1" x14ac:dyDescent="0.2">
      <c r="A317" s="47" t="s">
        <v>405</v>
      </c>
      <c r="B317" s="120" t="s">
        <v>406</v>
      </c>
      <c r="C317" s="7">
        <f>C319+C320</f>
        <v>14555.089</v>
      </c>
      <c r="D317" s="7">
        <f t="shared" ref="D317:H317" si="204">D319+D320</f>
        <v>27981.663</v>
      </c>
      <c r="E317" s="7">
        <f t="shared" si="204"/>
        <v>345.78399999999999</v>
      </c>
      <c r="F317" s="7">
        <f t="shared" si="204"/>
        <v>758.726</v>
      </c>
      <c r="G317" s="7">
        <f t="shared" si="204"/>
        <v>215.48099999999999</v>
      </c>
      <c r="H317" s="7">
        <f t="shared" si="204"/>
        <v>599.57799999999997</v>
      </c>
      <c r="I317" s="52">
        <f t="shared" si="180"/>
        <v>14900.873</v>
      </c>
      <c r="J317" s="52">
        <f t="shared" si="195"/>
        <v>28740.388999999999</v>
      </c>
      <c r="K317" s="52">
        <f t="shared" si="178"/>
        <v>13839.516</v>
      </c>
      <c r="L317" s="39">
        <f t="shared" si="203"/>
        <v>192.87721598593586</v>
      </c>
    </row>
    <row r="318" spans="1:12" s="10" customFormat="1" ht="19.5" customHeight="1" x14ac:dyDescent="0.2">
      <c r="A318" s="15"/>
      <c r="B318" s="136" t="s">
        <v>5</v>
      </c>
      <c r="C318" s="7"/>
      <c r="D318" s="7"/>
      <c r="E318" s="52"/>
      <c r="F318" s="52"/>
      <c r="G318" s="52"/>
      <c r="H318" s="52"/>
      <c r="I318" s="52">
        <f t="shared" si="180"/>
        <v>0</v>
      </c>
      <c r="J318" s="52">
        <f t="shared" ref="J318:J320" si="205">D318+F318</f>
        <v>0</v>
      </c>
      <c r="K318" s="52">
        <f t="shared" ref="K318:K320" si="206">J318-I318</f>
        <v>0</v>
      </c>
      <c r="L318" s="39">
        <f t="shared" ref="L318:L319" si="207">IF(I318&gt;0,J318/I318*100,0)</f>
        <v>0</v>
      </c>
    </row>
    <row r="319" spans="1:12" s="10" customFormat="1" ht="30" x14ac:dyDescent="0.2">
      <c r="A319" s="47" t="s">
        <v>407</v>
      </c>
      <c r="B319" s="121" t="s">
        <v>408</v>
      </c>
      <c r="C319" s="7">
        <v>11720.793</v>
      </c>
      <c r="D319" s="7">
        <v>16410.343000000001</v>
      </c>
      <c r="E319" s="52">
        <v>345.78399999999999</v>
      </c>
      <c r="F319" s="52">
        <v>758.726</v>
      </c>
      <c r="G319" s="52">
        <v>215.48099999999999</v>
      </c>
      <c r="H319" s="52">
        <v>599.57799999999997</v>
      </c>
      <c r="I319" s="52">
        <f t="shared" si="180"/>
        <v>12066.576999999999</v>
      </c>
      <c r="J319" s="52">
        <f t="shared" si="205"/>
        <v>17169.069</v>
      </c>
      <c r="K319" s="52">
        <f t="shared" si="206"/>
        <v>5102.4920000000002</v>
      </c>
      <c r="L319" s="39">
        <f t="shared" si="207"/>
        <v>142.286159529749</v>
      </c>
    </row>
    <row r="320" spans="1:12" s="10" customFormat="1" ht="24.75" customHeight="1" x14ac:dyDescent="0.2">
      <c r="A320" s="47" t="s">
        <v>409</v>
      </c>
      <c r="B320" s="141" t="s">
        <v>410</v>
      </c>
      <c r="C320" s="7">
        <v>2834.2959999999998</v>
      </c>
      <c r="D320" s="7">
        <v>11571.319999999998</v>
      </c>
      <c r="E320" s="52"/>
      <c r="F320" s="52"/>
      <c r="G320" s="52"/>
      <c r="H320" s="52"/>
      <c r="I320" s="52">
        <f t="shared" si="180"/>
        <v>2834.2959999999998</v>
      </c>
      <c r="J320" s="52">
        <f t="shared" si="205"/>
        <v>11571.319999999998</v>
      </c>
      <c r="K320" s="52">
        <f t="shared" si="206"/>
        <v>8737.0239999999976</v>
      </c>
      <c r="L320" s="156" t="s">
        <v>704</v>
      </c>
    </row>
    <row r="321" spans="1:12" s="2" customFormat="1" ht="3.75" customHeight="1" x14ac:dyDescent="0.2">
      <c r="A321" s="161"/>
      <c r="B321" s="24"/>
      <c r="C321" s="7"/>
      <c r="D321" s="7"/>
      <c r="E321" s="52"/>
      <c r="F321" s="52"/>
      <c r="G321" s="52"/>
      <c r="H321" s="52"/>
      <c r="I321" s="52">
        <f t="shared" si="180"/>
        <v>0</v>
      </c>
      <c r="J321" s="52">
        <f t="shared" si="195"/>
        <v>0</v>
      </c>
      <c r="K321" s="52">
        <f t="shared" si="178"/>
        <v>0</v>
      </c>
      <c r="L321" s="39">
        <f t="shared" si="203"/>
        <v>0</v>
      </c>
    </row>
    <row r="322" spans="1:12" s="10" customFormat="1" ht="18.600000000000001" customHeight="1" x14ac:dyDescent="0.2">
      <c r="A322" s="15" t="s">
        <v>275</v>
      </c>
      <c r="B322" s="21" t="s">
        <v>26</v>
      </c>
      <c r="C322" s="58">
        <f t="shared" ref="C322:H322" si="208">C323+C327+C330+C333+C336</f>
        <v>64242.194999999992</v>
      </c>
      <c r="D322" s="58">
        <f t="shared" si="208"/>
        <v>77112.871000000014</v>
      </c>
      <c r="E322" s="58">
        <f t="shared" si="208"/>
        <v>3633.9079999999999</v>
      </c>
      <c r="F322" s="58">
        <f t="shared" si="208"/>
        <v>2499.3389999999999</v>
      </c>
      <c r="G322" s="58">
        <f t="shared" si="208"/>
        <v>3467.89</v>
      </c>
      <c r="H322" s="58">
        <f t="shared" si="208"/>
        <v>2062.0060000000003</v>
      </c>
      <c r="I322" s="50">
        <f t="shared" si="180"/>
        <v>67876.102999999988</v>
      </c>
      <c r="J322" s="50">
        <f t="shared" si="195"/>
        <v>79612.210000000021</v>
      </c>
      <c r="K322" s="50">
        <f t="shared" si="178"/>
        <v>11736.107000000033</v>
      </c>
      <c r="L322" s="59">
        <f t="shared" si="203"/>
        <v>117.29048439920015</v>
      </c>
    </row>
    <row r="323" spans="1:12" s="10" customFormat="1" ht="17.45" customHeight="1" x14ac:dyDescent="0.2">
      <c r="A323" s="47" t="s">
        <v>276</v>
      </c>
      <c r="B323" s="104" t="s">
        <v>115</v>
      </c>
      <c r="C323" s="7">
        <f>C325+C326</f>
        <v>15181.207999999999</v>
      </c>
      <c r="D323" s="7">
        <f t="shared" ref="D323:F323" si="209">D325+D326</f>
        <v>17335.149000000001</v>
      </c>
      <c r="E323" s="7">
        <f t="shared" si="209"/>
        <v>0</v>
      </c>
      <c r="F323" s="7">
        <f t="shared" si="209"/>
        <v>0</v>
      </c>
      <c r="G323" s="52"/>
      <c r="H323" s="52"/>
      <c r="I323" s="52">
        <f t="shared" si="180"/>
        <v>15181.207999999999</v>
      </c>
      <c r="J323" s="52">
        <f t="shared" si="195"/>
        <v>17335.149000000001</v>
      </c>
      <c r="K323" s="52">
        <f t="shared" si="178"/>
        <v>2153.9410000000025</v>
      </c>
      <c r="L323" s="39">
        <f t="shared" si="203"/>
        <v>114.18820557626246</v>
      </c>
    </row>
    <row r="324" spans="1:12" s="10" customFormat="1" ht="18.600000000000001" customHeight="1" x14ac:dyDescent="0.2">
      <c r="A324" s="47"/>
      <c r="B324" s="154" t="s">
        <v>5</v>
      </c>
      <c r="C324" s="7"/>
      <c r="D324" s="7"/>
      <c r="E324" s="52"/>
      <c r="F324" s="52"/>
      <c r="G324" s="52"/>
      <c r="H324" s="52"/>
      <c r="I324" s="52"/>
      <c r="J324" s="52"/>
      <c r="K324" s="52">
        <f t="shared" si="178"/>
        <v>0</v>
      </c>
      <c r="L324" s="39"/>
    </row>
    <row r="325" spans="1:12" s="10" customFormat="1" ht="28.5" customHeight="1" x14ac:dyDescent="0.2">
      <c r="A325" s="47" t="s">
        <v>277</v>
      </c>
      <c r="B325" s="135" t="s">
        <v>116</v>
      </c>
      <c r="C325" s="7">
        <v>9431.6589999999997</v>
      </c>
      <c r="D325" s="7">
        <v>10730.581</v>
      </c>
      <c r="E325" s="52"/>
      <c r="F325" s="52"/>
      <c r="G325" s="52"/>
      <c r="H325" s="52"/>
      <c r="I325" s="52">
        <f>C325+E325</f>
        <v>9431.6589999999997</v>
      </c>
      <c r="J325" s="52">
        <f t="shared" ref="J325:J327" si="210">D325+F325</f>
        <v>10730.581</v>
      </c>
      <c r="K325" s="52">
        <f t="shared" si="178"/>
        <v>1298.9220000000005</v>
      </c>
      <c r="L325" s="39">
        <f t="shared" si="203"/>
        <v>113.77193556297998</v>
      </c>
    </row>
    <row r="326" spans="1:12" s="10" customFormat="1" ht="29.25" customHeight="1" x14ac:dyDescent="0.2">
      <c r="A326" s="47" t="s">
        <v>278</v>
      </c>
      <c r="B326" s="135" t="s">
        <v>117</v>
      </c>
      <c r="C326" s="7">
        <v>5749.549</v>
      </c>
      <c r="D326" s="7">
        <v>6604.5680000000002</v>
      </c>
      <c r="E326" s="52"/>
      <c r="F326" s="52"/>
      <c r="G326" s="52"/>
      <c r="H326" s="52"/>
      <c r="I326" s="52">
        <f>C326+E326</f>
        <v>5749.549</v>
      </c>
      <c r="J326" s="52">
        <f t="shared" si="210"/>
        <v>6604.5680000000002</v>
      </c>
      <c r="K326" s="52">
        <f t="shared" si="178"/>
        <v>855.01900000000023</v>
      </c>
      <c r="L326" s="39">
        <f t="shared" si="203"/>
        <v>114.87106206069382</v>
      </c>
    </row>
    <row r="327" spans="1:12" s="10" customFormat="1" ht="31.5" customHeight="1" x14ac:dyDescent="0.2">
      <c r="A327" s="47" t="s">
        <v>279</v>
      </c>
      <c r="B327" s="104" t="s">
        <v>411</v>
      </c>
      <c r="C327" s="7">
        <f t="shared" ref="C327:D327" si="211">C329</f>
        <v>232.77199999999999</v>
      </c>
      <c r="D327" s="7">
        <f t="shared" si="211"/>
        <v>246.18700000000001</v>
      </c>
      <c r="E327" s="52"/>
      <c r="F327" s="52"/>
      <c r="G327" s="52"/>
      <c r="H327" s="52"/>
      <c r="I327" s="52">
        <f>C327+E327</f>
        <v>232.77199999999999</v>
      </c>
      <c r="J327" s="52">
        <f t="shared" si="210"/>
        <v>246.18700000000001</v>
      </c>
      <c r="K327" s="52">
        <f t="shared" si="178"/>
        <v>13.41500000000002</v>
      </c>
      <c r="L327" s="39">
        <f t="shared" si="203"/>
        <v>105.76315020706959</v>
      </c>
    </row>
    <row r="328" spans="1:12" s="10" customFormat="1" ht="18.95" customHeight="1" x14ac:dyDescent="0.2">
      <c r="A328" s="47"/>
      <c r="B328" s="116" t="s">
        <v>5</v>
      </c>
      <c r="C328" s="7"/>
      <c r="D328" s="7"/>
      <c r="E328" s="52"/>
      <c r="F328" s="52"/>
      <c r="G328" s="52"/>
      <c r="H328" s="52"/>
      <c r="I328" s="52"/>
      <c r="J328" s="52"/>
      <c r="K328" s="52">
        <f t="shared" si="178"/>
        <v>0</v>
      </c>
      <c r="L328" s="39"/>
    </row>
    <row r="329" spans="1:12" s="10" customFormat="1" ht="30" customHeight="1" x14ac:dyDescent="0.2">
      <c r="A329" s="47" t="s">
        <v>280</v>
      </c>
      <c r="B329" s="135" t="s">
        <v>412</v>
      </c>
      <c r="C329" s="7">
        <v>232.77199999999999</v>
      </c>
      <c r="D329" s="7">
        <v>246.18700000000001</v>
      </c>
      <c r="E329" s="52"/>
      <c r="F329" s="52"/>
      <c r="G329" s="52"/>
      <c r="H329" s="52"/>
      <c r="I329" s="52">
        <f>C329+E329</f>
        <v>232.77199999999999</v>
      </c>
      <c r="J329" s="52">
        <f>D329+F329</f>
        <v>246.18700000000001</v>
      </c>
      <c r="K329" s="52">
        <f t="shared" si="178"/>
        <v>13.41500000000002</v>
      </c>
      <c r="L329" s="39">
        <f t="shared" si="203"/>
        <v>105.76315020706959</v>
      </c>
    </row>
    <row r="330" spans="1:12" s="10" customFormat="1" ht="18.600000000000001" customHeight="1" x14ac:dyDescent="0.2">
      <c r="A330" s="47" t="s">
        <v>281</v>
      </c>
      <c r="B330" s="104" t="s">
        <v>119</v>
      </c>
      <c r="C330" s="7">
        <f>C332</f>
        <v>39300.754999999997</v>
      </c>
      <c r="D330" s="7">
        <f t="shared" ref="D330:H330" si="212">D332</f>
        <v>49996.231</v>
      </c>
      <c r="E330" s="7">
        <f t="shared" si="212"/>
        <v>3133.5619999999999</v>
      </c>
      <c r="F330" s="7">
        <f t="shared" si="212"/>
        <v>1928.4760000000001</v>
      </c>
      <c r="G330" s="7">
        <f t="shared" si="212"/>
        <v>2967.5439999999999</v>
      </c>
      <c r="H330" s="7">
        <f t="shared" si="212"/>
        <v>1491.143</v>
      </c>
      <c r="I330" s="52">
        <f>C330+E330</f>
        <v>42434.316999999995</v>
      </c>
      <c r="J330" s="52">
        <f>D330+F330</f>
        <v>51924.707000000002</v>
      </c>
      <c r="K330" s="52">
        <f t="shared" si="178"/>
        <v>9490.3900000000067</v>
      </c>
      <c r="L330" s="39">
        <f t="shared" si="203"/>
        <v>122.3648939607064</v>
      </c>
    </row>
    <row r="331" spans="1:12" s="10" customFormat="1" ht="18.95" customHeight="1" x14ac:dyDescent="0.2">
      <c r="A331" s="47"/>
      <c r="B331" s="116" t="s">
        <v>5</v>
      </c>
      <c r="C331" s="7"/>
      <c r="D331" s="7"/>
      <c r="E331" s="7"/>
      <c r="F331" s="7"/>
      <c r="G331" s="7"/>
      <c r="H331" s="7"/>
      <c r="I331" s="52"/>
      <c r="J331" s="52"/>
      <c r="K331" s="52">
        <f t="shared" si="178"/>
        <v>0</v>
      </c>
      <c r="L331" s="39"/>
    </row>
    <row r="332" spans="1:12" s="10" customFormat="1" ht="28.5" customHeight="1" x14ac:dyDescent="0.2">
      <c r="A332" s="47" t="s">
        <v>282</v>
      </c>
      <c r="B332" s="135" t="s">
        <v>118</v>
      </c>
      <c r="C332" s="7">
        <v>39300.754999999997</v>
      </c>
      <c r="D332" s="7">
        <v>49996.231</v>
      </c>
      <c r="E332" s="52">
        <v>3133.5619999999999</v>
      </c>
      <c r="F332" s="52">
        <v>1928.4760000000001</v>
      </c>
      <c r="G332" s="52">
        <v>2967.5439999999999</v>
      </c>
      <c r="H332" s="52">
        <v>1491.143</v>
      </c>
      <c r="I332" s="52">
        <f t="shared" ref="I332:I336" si="213">C332+E332</f>
        <v>42434.316999999995</v>
      </c>
      <c r="J332" s="52">
        <f t="shared" ref="J332:J336" si="214">D332+F332</f>
        <v>51924.707000000002</v>
      </c>
      <c r="K332" s="52">
        <f t="shared" si="178"/>
        <v>9490.3900000000067</v>
      </c>
      <c r="L332" s="39">
        <f t="shared" si="203"/>
        <v>122.3648939607064</v>
      </c>
    </row>
    <row r="333" spans="1:12" s="10" customFormat="1" ht="17.45" customHeight="1" x14ac:dyDescent="0.2">
      <c r="A333" s="47" t="s">
        <v>283</v>
      </c>
      <c r="B333" s="104" t="s">
        <v>120</v>
      </c>
      <c r="C333" s="7">
        <f t="shared" ref="C333:D333" si="215">C335</f>
        <v>1300.037</v>
      </c>
      <c r="D333" s="7">
        <f t="shared" si="215"/>
        <v>1840.11</v>
      </c>
      <c r="E333" s="52">
        <f>E335</f>
        <v>500.346</v>
      </c>
      <c r="F333" s="52">
        <f>F335</f>
        <v>540.86300000000006</v>
      </c>
      <c r="G333" s="52">
        <f>G335</f>
        <v>500.346</v>
      </c>
      <c r="H333" s="52">
        <f>H335</f>
        <v>540.86300000000006</v>
      </c>
      <c r="I333" s="52">
        <f t="shared" si="213"/>
        <v>1800.383</v>
      </c>
      <c r="J333" s="52">
        <f t="shared" si="214"/>
        <v>2380.973</v>
      </c>
      <c r="K333" s="52">
        <f t="shared" si="178"/>
        <v>580.58999999999992</v>
      </c>
      <c r="L333" s="39">
        <f t="shared" si="203"/>
        <v>132.24813831279232</v>
      </c>
    </row>
    <row r="334" spans="1:12" s="10" customFormat="1" ht="18.95" customHeight="1" x14ac:dyDescent="0.2">
      <c r="A334" s="47"/>
      <c r="B334" s="116" t="s">
        <v>5</v>
      </c>
      <c r="C334" s="7"/>
      <c r="D334" s="7"/>
      <c r="E334" s="52"/>
      <c r="F334" s="52"/>
      <c r="G334" s="52"/>
      <c r="H334" s="52"/>
      <c r="I334" s="52">
        <f t="shared" si="213"/>
        <v>0</v>
      </c>
      <c r="J334" s="52">
        <f t="shared" si="214"/>
        <v>0</v>
      </c>
      <c r="K334" s="52">
        <f t="shared" si="178"/>
        <v>0</v>
      </c>
      <c r="L334" s="39">
        <f t="shared" ref="L334" si="216">IF(I334&gt;0,J334/I334*100,0)</f>
        <v>0</v>
      </c>
    </row>
    <row r="335" spans="1:12" s="2" customFormat="1" ht="30" x14ac:dyDescent="0.2">
      <c r="A335" s="161" t="s">
        <v>284</v>
      </c>
      <c r="B335" s="135" t="s">
        <v>544</v>
      </c>
      <c r="C335" s="7">
        <v>1300.037</v>
      </c>
      <c r="D335" s="7">
        <v>1840.11</v>
      </c>
      <c r="E335" s="52">
        <v>500.346</v>
      </c>
      <c r="F335" s="52">
        <v>540.86300000000006</v>
      </c>
      <c r="G335" s="52">
        <v>500.346</v>
      </c>
      <c r="H335" s="52">
        <v>540.86300000000006</v>
      </c>
      <c r="I335" s="52">
        <f t="shared" si="213"/>
        <v>1800.383</v>
      </c>
      <c r="J335" s="52">
        <f t="shared" si="214"/>
        <v>2380.973</v>
      </c>
      <c r="K335" s="52">
        <f t="shared" si="178"/>
        <v>580.58999999999992</v>
      </c>
      <c r="L335" s="39">
        <f t="shared" si="203"/>
        <v>132.24813831279232</v>
      </c>
    </row>
    <row r="336" spans="1:12" s="2" customFormat="1" ht="19.5" customHeight="1" x14ac:dyDescent="0.2">
      <c r="A336" s="161" t="s">
        <v>285</v>
      </c>
      <c r="B336" s="104" t="s">
        <v>121</v>
      </c>
      <c r="C336" s="7">
        <f>C338+C339+C340</f>
        <v>8227.4229999999989</v>
      </c>
      <c r="D336" s="7">
        <f t="shared" ref="D336:H336" si="217">D338+D339+D340</f>
        <v>7695.1939999999995</v>
      </c>
      <c r="E336" s="7">
        <f t="shared" si="217"/>
        <v>0</v>
      </c>
      <c r="F336" s="7">
        <f t="shared" si="217"/>
        <v>30</v>
      </c>
      <c r="G336" s="7">
        <f t="shared" si="217"/>
        <v>0</v>
      </c>
      <c r="H336" s="7">
        <f t="shared" si="217"/>
        <v>30</v>
      </c>
      <c r="I336" s="52">
        <f t="shared" si="213"/>
        <v>8227.4229999999989</v>
      </c>
      <c r="J336" s="52">
        <f t="shared" si="214"/>
        <v>7725.1939999999995</v>
      </c>
      <c r="K336" s="52">
        <f t="shared" si="178"/>
        <v>-502.22899999999936</v>
      </c>
      <c r="L336" s="39">
        <f t="shared" ref="L336:L364" si="218">IF(I336&gt;0,J336/I336*100,0)</f>
        <v>93.895670612778758</v>
      </c>
    </row>
    <row r="337" spans="1:12" s="2" customFormat="1" ht="18.600000000000001" customHeight="1" x14ac:dyDescent="0.2">
      <c r="A337" s="161"/>
      <c r="B337" s="154" t="s">
        <v>5</v>
      </c>
      <c r="C337" s="7"/>
      <c r="D337" s="7"/>
      <c r="E337" s="52"/>
      <c r="F337" s="52"/>
      <c r="G337" s="52"/>
      <c r="H337" s="52"/>
      <c r="I337" s="52"/>
      <c r="J337" s="52"/>
      <c r="K337" s="52">
        <f t="shared" si="178"/>
        <v>0</v>
      </c>
      <c r="L337" s="39">
        <f t="shared" si="218"/>
        <v>0</v>
      </c>
    </row>
    <row r="338" spans="1:12" s="2" customFormat="1" ht="45.75" customHeight="1" x14ac:dyDescent="0.2">
      <c r="A338" s="161" t="s">
        <v>286</v>
      </c>
      <c r="B338" s="139" t="s">
        <v>122</v>
      </c>
      <c r="C338" s="7">
        <v>1537.173</v>
      </c>
      <c r="D338" s="7">
        <v>756.37900000000002</v>
      </c>
      <c r="E338" s="52"/>
      <c r="F338" s="52"/>
      <c r="G338" s="52"/>
      <c r="H338" s="52"/>
      <c r="I338" s="52">
        <f t="shared" ref="I338:I372" si="219">C338+E338</f>
        <v>1537.173</v>
      </c>
      <c r="J338" s="52">
        <f t="shared" ref="J338:J362" si="220">D338+F338</f>
        <v>756.37900000000002</v>
      </c>
      <c r="K338" s="52">
        <f t="shared" si="178"/>
        <v>-780.79399999999998</v>
      </c>
      <c r="L338" s="39">
        <f t="shared" si="218"/>
        <v>49.205847357454232</v>
      </c>
    </row>
    <row r="339" spans="1:12" s="2" customFormat="1" ht="30" customHeight="1" x14ac:dyDescent="0.2">
      <c r="A339" s="161" t="s">
        <v>287</v>
      </c>
      <c r="B339" s="142" t="s">
        <v>123</v>
      </c>
      <c r="C339" s="7">
        <v>5871.5889999999999</v>
      </c>
      <c r="D339" s="7">
        <v>5552.9369999999999</v>
      </c>
      <c r="E339" s="52"/>
      <c r="F339" s="52"/>
      <c r="G339" s="52"/>
      <c r="H339" s="52"/>
      <c r="I339" s="52">
        <f t="shared" si="219"/>
        <v>5871.5889999999999</v>
      </c>
      <c r="J339" s="52">
        <f t="shared" si="220"/>
        <v>5552.9369999999999</v>
      </c>
      <c r="K339" s="52">
        <f t="shared" si="178"/>
        <v>-318.65200000000004</v>
      </c>
      <c r="L339" s="39">
        <f t="shared" si="218"/>
        <v>94.572985268553367</v>
      </c>
    </row>
    <row r="340" spans="1:12" s="2" customFormat="1" ht="20.25" customHeight="1" x14ac:dyDescent="0.2">
      <c r="A340" s="161" t="s">
        <v>288</v>
      </c>
      <c r="B340" s="142" t="s">
        <v>124</v>
      </c>
      <c r="C340" s="7">
        <v>818.66099999999994</v>
      </c>
      <c r="D340" s="7">
        <v>1385.8779999999999</v>
      </c>
      <c r="E340" s="52"/>
      <c r="F340" s="52">
        <v>30</v>
      </c>
      <c r="G340" s="52"/>
      <c r="H340" s="52">
        <v>30</v>
      </c>
      <c r="I340" s="52">
        <f t="shared" si="219"/>
        <v>818.66099999999994</v>
      </c>
      <c r="J340" s="52">
        <f t="shared" si="220"/>
        <v>1415.8779999999999</v>
      </c>
      <c r="K340" s="52">
        <f t="shared" si="178"/>
        <v>597.21699999999998</v>
      </c>
      <c r="L340" s="39">
        <f t="shared" si="218"/>
        <v>172.95046423366938</v>
      </c>
    </row>
    <row r="341" spans="1:12" s="2" customFormat="1" ht="5.0999999999999996" customHeight="1" x14ac:dyDescent="0.2">
      <c r="A341" s="161"/>
      <c r="B341" s="30"/>
      <c r="C341" s="7"/>
      <c r="D341" s="7"/>
      <c r="E341" s="52"/>
      <c r="F341" s="52"/>
      <c r="G341" s="52"/>
      <c r="H341" s="52"/>
      <c r="I341" s="52">
        <f t="shared" si="219"/>
        <v>0</v>
      </c>
      <c r="J341" s="52">
        <f t="shared" si="220"/>
        <v>0</v>
      </c>
      <c r="K341" s="52">
        <f t="shared" si="178"/>
        <v>0</v>
      </c>
      <c r="L341" s="39">
        <f t="shared" si="218"/>
        <v>0</v>
      </c>
    </row>
    <row r="342" spans="1:12" s="10" customFormat="1" ht="18.600000000000001" customHeight="1" x14ac:dyDescent="0.2">
      <c r="A342" s="15" t="s">
        <v>289</v>
      </c>
      <c r="B342" s="21" t="s">
        <v>24</v>
      </c>
      <c r="C342" s="58">
        <f t="shared" ref="C342:H342" si="221">C343+C348+C349+C353+C356</f>
        <v>424655.65500000003</v>
      </c>
      <c r="D342" s="58">
        <f t="shared" si="221"/>
        <v>490719.59500000003</v>
      </c>
      <c r="E342" s="58">
        <f t="shared" si="221"/>
        <v>185087.372</v>
      </c>
      <c r="F342" s="58">
        <f>F343+F348+F349+F353+F356+F350</f>
        <v>262819.07299999997</v>
      </c>
      <c r="G342" s="58">
        <f t="shared" si="221"/>
        <v>185087.372</v>
      </c>
      <c r="H342" s="58">
        <f t="shared" si="221"/>
        <v>192664.489</v>
      </c>
      <c r="I342" s="50">
        <f t="shared" si="219"/>
        <v>609743.027</v>
      </c>
      <c r="J342" s="50">
        <f t="shared" si="220"/>
        <v>753538.66800000006</v>
      </c>
      <c r="K342" s="50">
        <f t="shared" si="178"/>
        <v>143795.64100000006</v>
      </c>
      <c r="L342" s="59">
        <f t="shared" si="218"/>
        <v>123.58299064238419</v>
      </c>
    </row>
    <row r="343" spans="1:12" s="10" customFormat="1" ht="31.5" customHeight="1" x14ac:dyDescent="0.2">
      <c r="A343" s="47" t="s">
        <v>290</v>
      </c>
      <c r="B343" s="134" t="s">
        <v>413</v>
      </c>
      <c r="C343" s="7">
        <f>C345+C346+C347</f>
        <v>192094.223</v>
      </c>
      <c r="D343" s="7">
        <f t="shared" ref="D343:H343" si="222">D345+D346+D347</f>
        <v>231785.63800000001</v>
      </c>
      <c r="E343" s="7">
        <f t="shared" si="222"/>
        <v>69711.277000000002</v>
      </c>
      <c r="F343" s="7">
        <f t="shared" si="222"/>
        <v>50495.176999999996</v>
      </c>
      <c r="G343" s="7">
        <f t="shared" si="222"/>
        <v>69711.277000000002</v>
      </c>
      <c r="H343" s="7">
        <f t="shared" si="222"/>
        <v>50495.177000000003</v>
      </c>
      <c r="I343" s="52">
        <f t="shared" si="219"/>
        <v>261805.5</v>
      </c>
      <c r="J343" s="52">
        <f t="shared" si="220"/>
        <v>282280.815</v>
      </c>
      <c r="K343" s="52">
        <f t="shared" si="178"/>
        <v>20475.315000000002</v>
      </c>
      <c r="L343" s="39">
        <f t="shared" si="218"/>
        <v>107.82081163306347</v>
      </c>
    </row>
    <row r="344" spans="1:12" s="10" customFormat="1" ht="21.75" customHeight="1" x14ac:dyDescent="0.2">
      <c r="A344" s="47"/>
      <c r="B344" s="142" t="s">
        <v>5</v>
      </c>
      <c r="C344" s="7"/>
      <c r="D344" s="7"/>
      <c r="E344" s="7"/>
      <c r="F344" s="7"/>
      <c r="G344" s="7"/>
      <c r="H344" s="7"/>
      <c r="I344" s="52">
        <f t="shared" si="219"/>
        <v>0</v>
      </c>
      <c r="J344" s="52">
        <f t="shared" si="220"/>
        <v>0</v>
      </c>
      <c r="K344" s="52">
        <f t="shared" ref="K344:K445" si="223">J344-I344</f>
        <v>0</v>
      </c>
      <c r="L344" s="39">
        <f t="shared" si="218"/>
        <v>0</v>
      </c>
    </row>
    <row r="345" spans="1:12" s="10" customFormat="1" ht="26.25" customHeight="1" x14ac:dyDescent="0.2">
      <c r="A345" s="47" t="s">
        <v>414</v>
      </c>
      <c r="B345" s="121" t="s">
        <v>415</v>
      </c>
      <c r="C345" s="7">
        <v>3383.77</v>
      </c>
      <c r="D345" s="7">
        <v>3218.1379999999999</v>
      </c>
      <c r="E345" s="52">
        <v>69711.277000000002</v>
      </c>
      <c r="F345" s="52">
        <v>50495.176999999996</v>
      </c>
      <c r="G345" s="52">
        <v>69711.277000000002</v>
      </c>
      <c r="H345" s="52">
        <v>50495.177000000003</v>
      </c>
      <c r="I345" s="52">
        <f t="shared" si="219"/>
        <v>73095.047000000006</v>
      </c>
      <c r="J345" s="52">
        <f t="shared" si="220"/>
        <v>53713.314999999995</v>
      </c>
      <c r="K345" s="52">
        <f t="shared" si="223"/>
        <v>-19381.732000000011</v>
      </c>
      <c r="L345" s="39">
        <f t="shared" si="218"/>
        <v>73.484206118644394</v>
      </c>
    </row>
    <row r="346" spans="1:12" s="10" customFormat="1" ht="30.75" customHeight="1" x14ac:dyDescent="0.2">
      <c r="A346" s="47" t="s">
        <v>416</v>
      </c>
      <c r="B346" s="112" t="s">
        <v>417</v>
      </c>
      <c r="C346" s="7">
        <v>188710.45300000001</v>
      </c>
      <c r="D346" s="7">
        <v>228500</v>
      </c>
      <c r="E346" s="52"/>
      <c r="F346" s="52"/>
      <c r="G346" s="52"/>
      <c r="H346" s="52"/>
      <c r="I346" s="52">
        <f t="shared" si="219"/>
        <v>188710.45300000001</v>
      </c>
      <c r="J346" s="52">
        <f t="shared" si="220"/>
        <v>228500</v>
      </c>
      <c r="K346" s="52">
        <f t="shared" si="223"/>
        <v>39789.546999999991</v>
      </c>
      <c r="L346" s="39">
        <f t="shared" si="218"/>
        <v>121.08497243658252</v>
      </c>
    </row>
    <row r="347" spans="1:12" s="10" customFormat="1" ht="30" x14ac:dyDescent="0.2">
      <c r="A347" s="47" t="s">
        <v>418</v>
      </c>
      <c r="B347" s="136" t="s">
        <v>419</v>
      </c>
      <c r="C347" s="7"/>
      <c r="D347" s="7">
        <v>67.5</v>
      </c>
      <c r="E347" s="52"/>
      <c r="F347" s="52"/>
      <c r="G347" s="52"/>
      <c r="H347" s="52"/>
      <c r="I347" s="52">
        <f t="shared" si="219"/>
        <v>0</v>
      </c>
      <c r="J347" s="52">
        <f t="shared" ref="J347" si="224">D347+F347</f>
        <v>67.5</v>
      </c>
      <c r="K347" s="52">
        <f t="shared" si="223"/>
        <v>67.5</v>
      </c>
      <c r="L347" s="39">
        <f t="shared" ref="L347" si="225">IF(I347&gt;0,J347/I347*100,0)</f>
        <v>0</v>
      </c>
    </row>
    <row r="348" spans="1:12" s="10" customFormat="1" ht="45" x14ac:dyDescent="0.2">
      <c r="A348" s="47" t="s">
        <v>291</v>
      </c>
      <c r="B348" s="120" t="s">
        <v>420</v>
      </c>
      <c r="C348" s="7">
        <v>4000</v>
      </c>
      <c r="D348" s="7"/>
      <c r="E348" s="52"/>
      <c r="F348" s="52"/>
      <c r="G348" s="52"/>
      <c r="H348" s="52"/>
      <c r="I348" s="52">
        <f t="shared" si="219"/>
        <v>4000</v>
      </c>
      <c r="J348" s="52">
        <f t="shared" si="220"/>
        <v>0</v>
      </c>
      <c r="K348" s="52">
        <f t="shared" si="223"/>
        <v>-4000</v>
      </c>
      <c r="L348" s="99"/>
    </row>
    <row r="349" spans="1:12" s="10" customFormat="1" x14ac:dyDescent="0.2">
      <c r="A349" s="47" t="s">
        <v>317</v>
      </c>
      <c r="B349" s="134" t="s">
        <v>421</v>
      </c>
      <c r="C349" s="7">
        <v>220174.26500000001</v>
      </c>
      <c r="D349" s="7">
        <v>250835.152</v>
      </c>
      <c r="E349" s="7">
        <v>115061.095</v>
      </c>
      <c r="F349" s="7">
        <v>140839.598</v>
      </c>
      <c r="G349" s="7">
        <v>115061.095</v>
      </c>
      <c r="H349" s="7">
        <v>140839.598</v>
      </c>
      <c r="I349" s="52">
        <f t="shared" si="219"/>
        <v>335235.36</v>
      </c>
      <c r="J349" s="52">
        <f t="shared" si="220"/>
        <v>391674.75</v>
      </c>
      <c r="K349" s="52">
        <f t="shared" si="223"/>
        <v>56439.390000000014</v>
      </c>
      <c r="L349" s="39">
        <f t="shared" si="218"/>
        <v>116.83575085873996</v>
      </c>
    </row>
    <row r="350" spans="1:12" s="10" customFormat="1" x14ac:dyDescent="0.2">
      <c r="A350" s="47" t="s">
        <v>690</v>
      </c>
      <c r="B350" s="18" t="s">
        <v>691</v>
      </c>
      <c r="C350" s="7"/>
      <c r="D350" s="7"/>
      <c r="E350" s="7"/>
      <c r="F350" s="7">
        <f>F352</f>
        <v>70154.584000000003</v>
      </c>
      <c r="G350" s="7"/>
      <c r="H350" s="7"/>
      <c r="I350" s="52">
        <f t="shared" ref="I350:I352" si="226">C350+E350</f>
        <v>0</v>
      </c>
      <c r="J350" s="52">
        <f t="shared" ref="J350:J352" si="227">D350+F350</f>
        <v>70154.584000000003</v>
      </c>
      <c r="K350" s="52">
        <f t="shared" ref="K350:K352" si="228">J350-I350</f>
        <v>70154.584000000003</v>
      </c>
      <c r="L350" s="39">
        <f t="shared" ref="L350:L352" si="229">IF(I350&gt;0,J350/I350*100,0)</f>
        <v>0</v>
      </c>
    </row>
    <row r="351" spans="1:12" s="10" customFormat="1" ht="20.25" customHeight="1" x14ac:dyDescent="0.2">
      <c r="A351" s="47"/>
      <c r="B351" s="142" t="s">
        <v>5</v>
      </c>
      <c r="C351" s="7"/>
      <c r="D351" s="7"/>
      <c r="E351" s="7"/>
      <c r="F351" s="7"/>
      <c r="G351" s="7"/>
      <c r="H351" s="7"/>
      <c r="I351" s="52">
        <f t="shared" si="226"/>
        <v>0</v>
      </c>
      <c r="J351" s="52">
        <f t="shared" si="227"/>
        <v>0</v>
      </c>
      <c r="K351" s="52">
        <f t="shared" si="228"/>
        <v>0</v>
      </c>
      <c r="L351" s="39">
        <f t="shared" si="229"/>
        <v>0</v>
      </c>
    </row>
    <row r="352" spans="1:12" s="10" customFormat="1" ht="105" x14ac:dyDescent="0.2">
      <c r="A352" s="47" t="s">
        <v>692</v>
      </c>
      <c r="B352" s="112" t="s">
        <v>693</v>
      </c>
      <c r="C352" s="7"/>
      <c r="D352" s="7"/>
      <c r="E352" s="7"/>
      <c r="F352" s="7">
        <v>70154.584000000003</v>
      </c>
      <c r="G352" s="7"/>
      <c r="H352" s="7"/>
      <c r="I352" s="52">
        <f t="shared" si="226"/>
        <v>0</v>
      </c>
      <c r="J352" s="52">
        <f t="shared" si="227"/>
        <v>70154.584000000003</v>
      </c>
      <c r="K352" s="52">
        <f t="shared" si="228"/>
        <v>70154.584000000003</v>
      </c>
      <c r="L352" s="39">
        <f t="shared" si="229"/>
        <v>0</v>
      </c>
    </row>
    <row r="353" spans="1:12" s="10" customFormat="1" ht="23.25" customHeight="1" x14ac:dyDescent="0.2">
      <c r="A353" s="47" t="s">
        <v>422</v>
      </c>
      <c r="B353" s="134" t="s">
        <v>423</v>
      </c>
      <c r="C353" s="7"/>
      <c r="D353" s="7"/>
      <c r="E353" s="7">
        <f>E355</f>
        <v>315</v>
      </c>
      <c r="F353" s="7">
        <f>F355</f>
        <v>1329.7139999999999</v>
      </c>
      <c r="G353" s="7">
        <f>G355</f>
        <v>315</v>
      </c>
      <c r="H353" s="7">
        <f>H355</f>
        <v>1329.7139999999999</v>
      </c>
      <c r="I353" s="52">
        <f t="shared" si="219"/>
        <v>315</v>
      </c>
      <c r="J353" s="52">
        <f t="shared" si="220"/>
        <v>1329.7139999999999</v>
      </c>
      <c r="K353" s="52">
        <f t="shared" si="223"/>
        <v>1014.7139999999999</v>
      </c>
      <c r="L353" s="156" t="s">
        <v>714</v>
      </c>
    </row>
    <row r="354" spans="1:12" s="10" customFormat="1" ht="18" customHeight="1" x14ac:dyDescent="0.2">
      <c r="A354" s="15"/>
      <c r="B354" s="155" t="s">
        <v>5</v>
      </c>
      <c r="C354" s="129"/>
      <c r="D354" s="7"/>
      <c r="E354" s="52"/>
      <c r="F354" s="52"/>
      <c r="G354" s="52"/>
      <c r="H354" s="52"/>
      <c r="I354" s="52">
        <f t="shared" si="219"/>
        <v>0</v>
      </c>
      <c r="J354" s="52">
        <f t="shared" ref="J354:J356" si="230">D354+F354</f>
        <v>0</v>
      </c>
      <c r="K354" s="52">
        <f t="shared" ref="K354:K356" si="231">J354-I354</f>
        <v>0</v>
      </c>
      <c r="L354" s="39">
        <f t="shared" ref="L354" si="232">IF(I354&gt;0,J354/I354*100,0)</f>
        <v>0</v>
      </c>
    </row>
    <row r="355" spans="1:12" s="10" customFormat="1" ht="72.75" customHeight="1" x14ac:dyDescent="0.2">
      <c r="A355" s="47" t="s">
        <v>424</v>
      </c>
      <c r="B355" s="135" t="s">
        <v>545</v>
      </c>
      <c r="C355" s="129"/>
      <c r="D355" s="7"/>
      <c r="E355" s="52">
        <v>315</v>
      </c>
      <c r="F355" s="52">
        <v>1329.7139999999999</v>
      </c>
      <c r="G355" s="7">
        <v>315</v>
      </c>
      <c r="H355" s="7">
        <v>1329.7139999999999</v>
      </c>
      <c r="I355" s="52">
        <f t="shared" si="219"/>
        <v>315</v>
      </c>
      <c r="J355" s="52">
        <f t="shared" si="230"/>
        <v>1329.7139999999999</v>
      </c>
      <c r="K355" s="52">
        <f t="shared" si="231"/>
        <v>1014.7139999999999</v>
      </c>
      <c r="L355" s="156" t="s">
        <v>714</v>
      </c>
    </row>
    <row r="356" spans="1:12" s="10" customFormat="1" ht="24" customHeight="1" x14ac:dyDescent="0.2">
      <c r="A356" s="47" t="s">
        <v>425</v>
      </c>
      <c r="B356" s="18" t="s">
        <v>426</v>
      </c>
      <c r="C356" s="7">
        <v>8387.1669999999995</v>
      </c>
      <c r="D356" s="7">
        <v>8098.8050000000003</v>
      </c>
      <c r="E356" s="52"/>
      <c r="F356" s="52"/>
      <c r="G356" s="52"/>
      <c r="H356" s="52"/>
      <c r="I356" s="52">
        <f t="shared" si="219"/>
        <v>8387.1669999999995</v>
      </c>
      <c r="J356" s="52">
        <f t="shared" si="230"/>
        <v>8098.8050000000003</v>
      </c>
      <c r="K356" s="52">
        <f t="shared" si="231"/>
        <v>-288.36199999999917</v>
      </c>
      <c r="L356" s="133">
        <f t="shared" ref="L356:L357" si="233">IF(I356&gt;0,J356/I356*100,0)</f>
        <v>96.56186648006414</v>
      </c>
    </row>
    <row r="357" spans="1:12" s="2" customFormat="1" ht="4.5" customHeight="1" x14ac:dyDescent="0.2">
      <c r="A357" s="161"/>
      <c r="B357" s="24"/>
      <c r="C357" s="7"/>
      <c r="D357" s="7"/>
      <c r="E357" s="52"/>
      <c r="F357" s="52"/>
      <c r="G357" s="52"/>
      <c r="H357" s="52"/>
      <c r="I357" s="52">
        <f t="shared" si="219"/>
        <v>0</v>
      </c>
      <c r="J357" s="52">
        <f t="shared" si="220"/>
        <v>0</v>
      </c>
      <c r="K357" s="52">
        <f t="shared" si="223"/>
        <v>0</v>
      </c>
      <c r="L357" s="133">
        <f t="shared" si="233"/>
        <v>0</v>
      </c>
    </row>
    <row r="358" spans="1:12" s="10" customFormat="1" ht="24" x14ac:dyDescent="0.2">
      <c r="A358" s="15" t="s">
        <v>427</v>
      </c>
      <c r="B358" s="21" t="s">
        <v>428</v>
      </c>
      <c r="C358" s="70">
        <f>C359</f>
        <v>84.359000000000009</v>
      </c>
      <c r="D358" s="70">
        <f>D359</f>
        <v>1475.2380000000001</v>
      </c>
      <c r="E358" s="70">
        <f>E359</f>
        <v>0</v>
      </c>
      <c r="F358" s="70">
        <f t="shared" ref="F358:H358" si="234">F359</f>
        <v>0</v>
      </c>
      <c r="G358" s="70">
        <f t="shared" si="234"/>
        <v>0</v>
      </c>
      <c r="H358" s="70">
        <f t="shared" si="234"/>
        <v>0</v>
      </c>
      <c r="I358" s="66">
        <f t="shared" si="219"/>
        <v>84.359000000000009</v>
      </c>
      <c r="J358" s="66">
        <f t="shared" si="220"/>
        <v>1475.2380000000001</v>
      </c>
      <c r="K358" s="66">
        <f t="shared" si="223"/>
        <v>1390.8790000000001</v>
      </c>
      <c r="L358" s="157" t="s">
        <v>715</v>
      </c>
    </row>
    <row r="359" spans="1:12" s="10" customFormat="1" ht="23.25" customHeight="1" x14ac:dyDescent="0.2">
      <c r="A359" s="161" t="s">
        <v>429</v>
      </c>
      <c r="B359" s="18" t="s">
        <v>430</v>
      </c>
      <c r="C359" s="102">
        <v>84.359000000000009</v>
      </c>
      <c r="D359" s="102">
        <v>1475.2380000000001</v>
      </c>
      <c r="E359" s="52"/>
      <c r="F359" s="52"/>
      <c r="G359" s="52"/>
      <c r="H359" s="52"/>
      <c r="I359" s="52">
        <f t="shared" si="219"/>
        <v>84.359000000000009</v>
      </c>
      <c r="J359" s="52">
        <f t="shared" si="220"/>
        <v>1475.2380000000001</v>
      </c>
      <c r="K359" s="52">
        <f t="shared" si="223"/>
        <v>1390.8790000000001</v>
      </c>
      <c r="L359" s="156" t="s">
        <v>715</v>
      </c>
    </row>
    <row r="360" spans="1:12" s="10" customFormat="1" ht="5.25" customHeight="1" x14ac:dyDescent="0.2">
      <c r="A360" s="161"/>
      <c r="B360" s="88"/>
      <c r="C360" s="58"/>
      <c r="D360" s="58"/>
      <c r="E360" s="52"/>
      <c r="F360" s="52"/>
      <c r="G360" s="52"/>
      <c r="H360" s="52"/>
      <c r="I360" s="52">
        <f t="shared" si="219"/>
        <v>0</v>
      </c>
      <c r="J360" s="52">
        <f t="shared" si="220"/>
        <v>0</v>
      </c>
      <c r="K360" s="52">
        <f t="shared" si="223"/>
        <v>0</v>
      </c>
      <c r="L360" s="39">
        <f t="shared" si="218"/>
        <v>0</v>
      </c>
    </row>
    <row r="361" spans="1:12" s="2" customFormat="1" x14ac:dyDescent="0.2">
      <c r="A361" s="15" t="s">
        <v>292</v>
      </c>
      <c r="B361" s="21" t="s">
        <v>431</v>
      </c>
      <c r="C361" s="70">
        <f>C370+C377</f>
        <v>2031.3960000000002</v>
      </c>
      <c r="D361" s="70">
        <f>D370+D377</f>
        <v>1521.0309999999999</v>
      </c>
      <c r="E361" s="70">
        <f>E362+E363+E369+E370+E371+E372+E377</f>
        <v>422659.5070000001</v>
      </c>
      <c r="F361" s="70">
        <f>F362+F363+F369+F370+F371+F372+F377</f>
        <v>468024.09899999999</v>
      </c>
      <c r="G361" s="70">
        <f>G362+G363+G369+G370+G371+G372+G377</f>
        <v>335815.06600000005</v>
      </c>
      <c r="H361" s="70">
        <f>H362+H363+H369+H370+H371+H372+H377</f>
        <v>398796.91299999994</v>
      </c>
      <c r="I361" s="66">
        <f t="shared" si="219"/>
        <v>424690.90300000011</v>
      </c>
      <c r="J361" s="66">
        <f t="shared" si="220"/>
        <v>469545.13</v>
      </c>
      <c r="K361" s="66">
        <f t="shared" si="223"/>
        <v>44854.226999999897</v>
      </c>
      <c r="L361" s="69">
        <f t="shared" si="218"/>
        <v>110.56161709213721</v>
      </c>
    </row>
    <row r="362" spans="1:12" s="2" customFormat="1" ht="18" customHeight="1" x14ac:dyDescent="0.2">
      <c r="A362" s="47" t="s">
        <v>293</v>
      </c>
      <c r="B362" s="143" t="s">
        <v>432</v>
      </c>
      <c r="C362" s="7"/>
      <c r="D362" s="7"/>
      <c r="E362" s="7">
        <v>84277.21699999999</v>
      </c>
      <c r="F362" s="7">
        <v>144190.655</v>
      </c>
      <c r="G362" s="7">
        <v>84277.217000000004</v>
      </c>
      <c r="H362" s="7">
        <v>144190.655</v>
      </c>
      <c r="I362" s="52">
        <f t="shared" si="219"/>
        <v>84277.21699999999</v>
      </c>
      <c r="J362" s="52">
        <f t="shared" si="220"/>
        <v>144190.655</v>
      </c>
      <c r="K362" s="52">
        <f t="shared" ref="K362" si="235">J362-I362</f>
        <v>59913.438000000009</v>
      </c>
      <c r="L362" s="39">
        <f t="shared" ref="L362:L363" si="236">IF(I362&gt;0,J362/I362*100,0)</f>
        <v>171.090907047868</v>
      </c>
    </row>
    <row r="363" spans="1:12" s="2" customFormat="1" ht="18.75" customHeight="1" x14ac:dyDescent="0.2">
      <c r="A363" s="47" t="s">
        <v>433</v>
      </c>
      <c r="B363" s="143" t="s">
        <v>434</v>
      </c>
      <c r="C363" s="7"/>
      <c r="D363" s="7"/>
      <c r="E363" s="7">
        <f>E365+E366+E368</f>
        <v>152858.42300000001</v>
      </c>
      <c r="F363" s="7">
        <f>F365+F366+F368+F367</f>
        <v>81823.417999999991</v>
      </c>
      <c r="G363" s="7">
        <f t="shared" ref="G363" si="237">G365+G366+G368</f>
        <v>152858.42300000001</v>
      </c>
      <c r="H363" s="7">
        <f>H365+H366+H368+H367</f>
        <v>81823.417999999991</v>
      </c>
      <c r="I363" s="52">
        <f t="shared" si="219"/>
        <v>152858.42300000001</v>
      </c>
      <c r="J363" s="52">
        <f t="shared" ref="J363:J386" si="238">D363+F363</f>
        <v>81823.417999999991</v>
      </c>
      <c r="K363" s="52">
        <f t="shared" si="223"/>
        <v>-71035.005000000019</v>
      </c>
      <c r="L363" s="39">
        <f t="shared" si="236"/>
        <v>53.528890586552748</v>
      </c>
    </row>
    <row r="364" spans="1:12" s="2" customFormat="1" ht="13.5" customHeight="1" x14ac:dyDescent="0.2">
      <c r="A364" s="47"/>
      <c r="B364" s="142" t="s">
        <v>5</v>
      </c>
      <c r="C364" s="7"/>
      <c r="D364" s="7"/>
      <c r="E364" s="52"/>
      <c r="F364" s="52"/>
      <c r="G364" s="52"/>
      <c r="H364" s="52"/>
      <c r="I364" s="52">
        <f t="shared" si="219"/>
        <v>0</v>
      </c>
      <c r="J364" s="52">
        <f t="shared" si="238"/>
        <v>0</v>
      </c>
      <c r="K364" s="52">
        <f t="shared" si="223"/>
        <v>0</v>
      </c>
      <c r="L364" s="39">
        <f t="shared" si="218"/>
        <v>0</v>
      </c>
    </row>
    <row r="365" spans="1:12" s="2" customFormat="1" ht="18" customHeight="1" x14ac:dyDescent="0.2">
      <c r="A365" s="47" t="s">
        <v>435</v>
      </c>
      <c r="B365" s="144" t="s">
        <v>436</v>
      </c>
      <c r="C365" s="7"/>
      <c r="D365" s="7"/>
      <c r="E365" s="7">
        <v>120074.149</v>
      </c>
      <c r="F365" s="7">
        <v>53563.128000000004</v>
      </c>
      <c r="G365" s="7">
        <v>120074.149</v>
      </c>
      <c r="H365" s="7">
        <v>53563.127999999997</v>
      </c>
      <c r="I365" s="52">
        <f t="shared" si="219"/>
        <v>120074.149</v>
      </c>
      <c r="J365" s="52">
        <f t="shared" si="238"/>
        <v>53563.128000000004</v>
      </c>
      <c r="K365" s="52">
        <f t="shared" si="223"/>
        <v>-66511.021000000008</v>
      </c>
      <c r="L365" s="39">
        <f t="shared" ref="L365:L387" si="239">IF(I365&gt;0,J365/I365*100,0)</f>
        <v>44.608376112663514</v>
      </c>
    </row>
    <row r="366" spans="1:12" s="10" customFormat="1" ht="17.25" customHeight="1" x14ac:dyDescent="0.2">
      <c r="A366" s="47" t="s">
        <v>437</v>
      </c>
      <c r="B366" s="144" t="s">
        <v>438</v>
      </c>
      <c r="C366" s="7"/>
      <c r="D366" s="7"/>
      <c r="E366" s="52">
        <v>13892.759</v>
      </c>
      <c r="F366" s="52">
        <v>24238.298999999999</v>
      </c>
      <c r="G366" s="52">
        <v>13892.759</v>
      </c>
      <c r="H366" s="52">
        <v>24238.298999999999</v>
      </c>
      <c r="I366" s="52">
        <f t="shared" si="219"/>
        <v>13892.759</v>
      </c>
      <c r="J366" s="52">
        <f t="shared" si="238"/>
        <v>24238.298999999999</v>
      </c>
      <c r="K366" s="52">
        <f t="shared" si="223"/>
        <v>10345.539999999999</v>
      </c>
      <c r="L366" s="39">
        <f t="shared" si="239"/>
        <v>174.46713788096372</v>
      </c>
    </row>
    <row r="367" spans="1:12" s="10" customFormat="1" ht="17.25" customHeight="1" x14ac:dyDescent="0.2">
      <c r="A367" s="47" t="s">
        <v>694</v>
      </c>
      <c r="B367" s="121" t="s">
        <v>695</v>
      </c>
      <c r="C367" s="7"/>
      <c r="D367" s="7"/>
      <c r="E367" s="52"/>
      <c r="F367" s="52">
        <v>589.97199999999998</v>
      </c>
      <c r="G367" s="52"/>
      <c r="H367" s="52">
        <v>589.97199999999998</v>
      </c>
      <c r="I367" s="52">
        <f t="shared" ref="I367" si="240">C367+E367</f>
        <v>0</v>
      </c>
      <c r="J367" s="52">
        <f t="shared" ref="J367" si="241">D367+F367</f>
        <v>589.97199999999998</v>
      </c>
      <c r="K367" s="52">
        <f t="shared" ref="K367" si="242">J367-I367</f>
        <v>589.97199999999998</v>
      </c>
      <c r="L367" s="39">
        <f t="shared" si="239"/>
        <v>0</v>
      </c>
    </row>
    <row r="368" spans="1:12" s="2" customFormat="1" ht="30" x14ac:dyDescent="0.2">
      <c r="A368" s="47" t="s">
        <v>439</v>
      </c>
      <c r="B368" s="144" t="s">
        <v>440</v>
      </c>
      <c r="C368" s="58"/>
      <c r="D368" s="58"/>
      <c r="E368" s="7">
        <v>18891.514999999999</v>
      </c>
      <c r="F368" s="7">
        <v>3432.0189999999998</v>
      </c>
      <c r="G368" s="7">
        <v>18891.514999999999</v>
      </c>
      <c r="H368" s="7">
        <v>3432.0189999999998</v>
      </c>
      <c r="I368" s="64">
        <f t="shared" si="219"/>
        <v>18891.514999999999</v>
      </c>
      <c r="J368" s="64">
        <f t="shared" si="238"/>
        <v>3432.0189999999998</v>
      </c>
      <c r="K368" s="64">
        <f t="shared" si="223"/>
        <v>-15459.495999999999</v>
      </c>
      <c r="L368" s="39">
        <f t="shared" si="239"/>
        <v>18.1669866074796</v>
      </c>
    </row>
    <row r="369" spans="1:12" s="2" customFormat="1" x14ac:dyDescent="0.2">
      <c r="A369" s="47" t="s">
        <v>441</v>
      </c>
      <c r="B369" s="122" t="s">
        <v>546</v>
      </c>
      <c r="C369" s="7"/>
      <c r="D369" s="7"/>
      <c r="E369" s="7">
        <v>14738.325000000001</v>
      </c>
      <c r="F369" s="7">
        <v>26350.218000000001</v>
      </c>
      <c r="G369" s="7">
        <v>14738.325000000001</v>
      </c>
      <c r="H369" s="7">
        <v>26350.218000000001</v>
      </c>
      <c r="I369" s="52">
        <f t="shared" si="219"/>
        <v>14738.325000000001</v>
      </c>
      <c r="J369" s="52">
        <f t="shared" si="238"/>
        <v>26350.218000000001</v>
      </c>
      <c r="K369" s="52">
        <f t="shared" si="223"/>
        <v>11611.893</v>
      </c>
      <c r="L369" s="39">
        <f t="shared" si="239"/>
        <v>178.7870602663464</v>
      </c>
    </row>
    <row r="370" spans="1:12" s="2" customFormat="1" ht="24.75" customHeight="1" x14ac:dyDescent="0.2">
      <c r="A370" s="47" t="s">
        <v>442</v>
      </c>
      <c r="B370" s="122" t="s">
        <v>443</v>
      </c>
      <c r="C370" s="7">
        <v>49.985999999999997</v>
      </c>
      <c r="D370" s="7">
        <v>49.99</v>
      </c>
      <c r="E370" s="52">
        <v>13926.107</v>
      </c>
      <c r="F370" s="52">
        <v>3473.2370000000001</v>
      </c>
      <c r="G370" s="52">
        <v>13926.107</v>
      </c>
      <c r="H370" s="52">
        <v>3473.2370000000001</v>
      </c>
      <c r="I370" s="52">
        <f t="shared" si="219"/>
        <v>13976.093000000001</v>
      </c>
      <c r="J370" s="52">
        <f t="shared" si="238"/>
        <v>3523.2269999999999</v>
      </c>
      <c r="K370" s="52">
        <f t="shared" si="223"/>
        <v>-10452.866000000002</v>
      </c>
      <c r="L370" s="39">
        <f t="shared" si="239"/>
        <v>25.208955034858455</v>
      </c>
    </row>
    <row r="371" spans="1:12" s="2" customFormat="1" ht="30" x14ac:dyDescent="0.2">
      <c r="A371" s="47" t="s">
        <v>444</v>
      </c>
      <c r="B371" s="122" t="s">
        <v>445</v>
      </c>
      <c r="C371" s="7"/>
      <c r="D371" s="7"/>
      <c r="E371" s="52">
        <v>817.75399999999991</v>
      </c>
      <c r="F371" s="52">
        <v>3282.96</v>
      </c>
      <c r="G371" s="52">
        <v>817.75400000000002</v>
      </c>
      <c r="H371" s="52">
        <v>3282.96</v>
      </c>
      <c r="I371" s="52">
        <f t="shared" si="219"/>
        <v>817.75399999999991</v>
      </c>
      <c r="J371" s="52">
        <f t="shared" si="238"/>
        <v>3282.96</v>
      </c>
      <c r="K371" s="52">
        <f t="shared" si="223"/>
        <v>2465.2060000000001</v>
      </c>
      <c r="L371" s="156" t="s">
        <v>716</v>
      </c>
    </row>
    <row r="372" spans="1:12" s="2" customFormat="1" ht="18.600000000000001" customHeight="1" x14ac:dyDescent="0.2">
      <c r="A372" s="47" t="s">
        <v>446</v>
      </c>
      <c r="B372" s="122" t="s">
        <v>447</v>
      </c>
      <c r="C372" s="7"/>
      <c r="D372" s="7"/>
      <c r="E372" s="52">
        <f>E374+E375+E376</f>
        <v>155946.68100000001</v>
      </c>
      <c r="F372" s="52">
        <f t="shared" ref="F372:H372" si="243">F374+F375+F376</f>
        <v>154922.78700000001</v>
      </c>
      <c r="G372" s="52">
        <f t="shared" si="243"/>
        <v>69102.240000000005</v>
      </c>
      <c r="H372" s="52">
        <f t="shared" si="243"/>
        <v>85695.600999999995</v>
      </c>
      <c r="I372" s="52">
        <f t="shared" si="219"/>
        <v>155946.68100000001</v>
      </c>
      <c r="J372" s="52">
        <f t="shared" si="238"/>
        <v>154922.78700000001</v>
      </c>
      <c r="K372" s="52">
        <f t="shared" si="223"/>
        <v>-1023.8940000000002</v>
      </c>
      <c r="L372" s="133">
        <f t="shared" si="239"/>
        <v>99.343433285380399</v>
      </c>
    </row>
    <row r="373" spans="1:12" s="2" customFormat="1" ht="18" customHeight="1" x14ac:dyDescent="0.2">
      <c r="A373" s="47"/>
      <c r="B373" s="142" t="s">
        <v>5</v>
      </c>
      <c r="C373" s="7"/>
      <c r="D373" s="7"/>
      <c r="E373" s="52"/>
      <c r="F373" s="52"/>
      <c r="G373" s="52"/>
      <c r="H373" s="52"/>
      <c r="I373" s="52"/>
      <c r="J373" s="52"/>
      <c r="K373" s="52"/>
      <c r="L373" s="39"/>
    </row>
    <row r="374" spans="1:12" s="2" customFormat="1" ht="41.25" customHeight="1" x14ac:dyDescent="0.2">
      <c r="A374" s="161" t="s">
        <v>448</v>
      </c>
      <c r="B374" s="145" t="s">
        <v>449</v>
      </c>
      <c r="C374" s="7"/>
      <c r="D374" s="7"/>
      <c r="E374" s="52">
        <v>63930.523000000001</v>
      </c>
      <c r="F374" s="52">
        <v>70695.600999999995</v>
      </c>
      <c r="G374" s="52">
        <v>63930.523000000001</v>
      </c>
      <c r="H374" s="52">
        <v>70695.600999999995</v>
      </c>
      <c r="I374" s="64">
        <f t="shared" ref="I374:I410" si="244">C374+E374</f>
        <v>63930.523000000001</v>
      </c>
      <c r="J374" s="64">
        <f t="shared" ref="J374:J378" si="245">D374+F374</f>
        <v>70695.600999999995</v>
      </c>
      <c r="K374" s="64">
        <f t="shared" ref="K374:K378" si="246">J374-I374</f>
        <v>6765.0779999999941</v>
      </c>
      <c r="L374" s="133">
        <f t="shared" ref="L374" si="247">IF(I374&gt;0,J374/I374*100,0)</f>
        <v>110.58192187791111</v>
      </c>
    </row>
    <row r="375" spans="1:12" s="2" customFormat="1" ht="41.25" customHeight="1" x14ac:dyDescent="0.2">
      <c r="A375" s="161" t="s">
        <v>450</v>
      </c>
      <c r="B375" s="116" t="s">
        <v>451</v>
      </c>
      <c r="C375" s="7"/>
      <c r="D375" s="7"/>
      <c r="E375" s="52">
        <v>5171.7170000000006</v>
      </c>
      <c r="F375" s="52">
        <v>15000</v>
      </c>
      <c r="G375" s="52">
        <v>5171.7169999999996</v>
      </c>
      <c r="H375" s="52">
        <v>15000</v>
      </c>
      <c r="I375" s="64">
        <f t="shared" si="244"/>
        <v>5171.7170000000006</v>
      </c>
      <c r="J375" s="64">
        <f t="shared" si="245"/>
        <v>15000</v>
      </c>
      <c r="K375" s="64">
        <f t="shared" si="246"/>
        <v>9828.2829999999994</v>
      </c>
      <c r="L375" s="156" t="s">
        <v>713</v>
      </c>
    </row>
    <row r="376" spans="1:12" s="2" customFormat="1" ht="76.5" customHeight="1" x14ac:dyDescent="0.2">
      <c r="A376" s="161" t="s">
        <v>452</v>
      </c>
      <c r="B376" s="121" t="s">
        <v>453</v>
      </c>
      <c r="C376" s="7"/>
      <c r="D376" s="7"/>
      <c r="E376" s="52">
        <v>86844.441000000006</v>
      </c>
      <c r="F376" s="52">
        <v>69227.186000000002</v>
      </c>
      <c r="G376" s="52"/>
      <c r="H376" s="52"/>
      <c r="I376" s="64">
        <f t="shared" si="244"/>
        <v>86844.441000000006</v>
      </c>
      <c r="J376" s="64">
        <f t="shared" si="245"/>
        <v>69227.186000000002</v>
      </c>
      <c r="K376" s="64">
        <f t="shared" si="246"/>
        <v>-17617.255000000005</v>
      </c>
      <c r="L376" s="133">
        <f t="shared" ref="L376" si="248">IF(I376&gt;0,J376/I376*100,0)</f>
        <v>79.714009558769575</v>
      </c>
    </row>
    <row r="377" spans="1:12" s="2" customFormat="1" ht="30.75" customHeight="1" x14ac:dyDescent="0.2">
      <c r="A377" s="161" t="s">
        <v>454</v>
      </c>
      <c r="B377" s="122" t="s">
        <v>455</v>
      </c>
      <c r="C377" s="7">
        <v>1981.41</v>
      </c>
      <c r="D377" s="7">
        <v>1471.0409999999999</v>
      </c>
      <c r="E377" s="52">
        <v>95</v>
      </c>
      <c r="F377" s="52">
        <v>53980.824000000001</v>
      </c>
      <c r="G377" s="52">
        <v>95</v>
      </c>
      <c r="H377" s="52">
        <v>53980.824000000001</v>
      </c>
      <c r="I377" s="64">
        <f t="shared" si="244"/>
        <v>2076.41</v>
      </c>
      <c r="J377" s="64">
        <f t="shared" si="245"/>
        <v>55451.864999999998</v>
      </c>
      <c r="K377" s="64">
        <f t="shared" si="246"/>
        <v>53375.455000000002</v>
      </c>
      <c r="L377" s="156" t="s">
        <v>717</v>
      </c>
    </row>
    <row r="378" spans="1:12" s="2" customFormat="1" ht="4.5" customHeight="1" x14ac:dyDescent="0.2">
      <c r="A378" s="161"/>
      <c r="B378" s="121"/>
      <c r="C378" s="7"/>
      <c r="D378" s="7"/>
      <c r="E378" s="52"/>
      <c r="F378" s="52"/>
      <c r="G378" s="52"/>
      <c r="H378" s="52"/>
      <c r="I378" s="50">
        <f t="shared" si="244"/>
        <v>0</v>
      </c>
      <c r="J378" s="50">
        <f t="shared" si="245"/>
        <v>0</v>
      </c>
      <c r="K378" s="50">
        <f t="shared" si="246"/>
        <v>0</v>
      </c>
      <c r="L378" s="59">
        <f t="shared" ref="L378" si="249">IF(I378&gt;0,J378/I378*100,0)</f>
        <v>0</v>
      </c>
    </row>
    <row r="379" spans="1:12" s="2" customFormat="1" ht="28.5" x14ac:dyDescent="0.2">
      <c r="A379" s="48" t="s">
        <v>307</v>
      </c>
      <c r="B379" s="21" t="s">
        <v>456</v>
      </c>
      <c r="C379" s="58">
        <f>C380+C383+C386+C387</f>
        <v>413392.90100000007</v>
      </c>
      <c r="D379" s="58">
        <f>D380+D383+D386+D387+D388+D392</f>
        <v>362953.527</v>
      </c>
      <c r="E379" s="58">
        <f>E380+E383+E386+E387+E388</f>
        <v>36199.593000000001</v>
      </c>
      <c r="F379" s="58">
        <f>F380+F383+F386+F387+F388</f>
        <v>75991.241000000009</v>
      </c>
      <c r="G379" s="58">
        <f>G380+G383+G386+G387+G388</f>
        <v>17374.232</v>
      </c>
      <c r="H379" s="58">
        <f>H380+H383+H386+H387+H388</f>
        <v>33612.409</v>
      </c>
      <c r="I379" s="50">
        <f t="shared" si="244"/>
        <v>449592.49400000006</v>
      </c>
      <c r="J379" s="50">
        <f t="shared" si="238"/>
        <v>438944.76800000004</v>
      </c>
      <c r="K379" s="50">
        <f t="shared" si="223"/>
        <v>-10647.726000000024</v>
      </c>
      <c r="L379" s="59">
        <f t="shared" si="239"/>
        <v>97.631694002435893</v>
      </c>
    </row>
    <row r="380" spans="1:12" s="2" customFormat="1" ht="30" x14ac:dyDescent="0.2">
      <c r="A380" s="161" t="s">
        <v>457</v>
      </c>
      <c r="B380" s="28" t="s">
        <v>458</v>
      </c>
      <c r="C380" s="102">
        <f>C382</f>
        <v>99757.607000000004</v>
      </c>
      <c r="D380" s="102">
        <f>D382</f>
        <v>72725.31</v>
      </c>
      <c r="E380" s="64"/>
      <c r="F380" s="64"/>
      <c r="G380" s="64"/>
      <c r="H380" s="64"/>
      <c r="I380" s="52">
        <f t="shared" si="244"/>
        <v>99757.607000000004</v>
      </c>
      <c r="J380" s="52">
        <f t="shared" si="238"/>
        <v>72725.31</v>
      </c>
      <c r="K380" s="52">
        <f t="shared" ref="K380:K386" si="250">J380-I380</f>
        <v>-27032.297000000006</v>
      </c>
      <c r="L380" s="39">
        <f t="shared" ref="L380:L386" si="251">IF(I380&gt;0,J380/I380*100,0)</f>
        <v>72.902019391864513</v>
      </c>
    </row>
    <row r="381" spans="1:12" s="2" customFormat="1" x14ac:dyDescent="0.2">
      <c r="A381" s="161"/>
      <c r="B381" s="135" t="s">
        <v>5</v>
      </c>
      <c r="C381" s="102"/>
      <c r="D381" s="102"/>
      <c r="E381" s="64"/>
      <c r="F381" s="64"/>
      <c r="G381" s="64"/>
      <c r="H381" s="64"/>
      <c r="I381" s="52">
        <f t="shared" si="244"/>
        <v>0</v>
      </c>
      <c r="J381" s="52">
        <f t="shared" si="238"/>
        <v>0</v>
      </c>
      <c r="K381" s="52">
        <f t="shared" si="250"/>
        <v>0</v>
      </c>
      <c r="L381" s="39">
        <f t="shared" si="251"/>
        <v>0</v>
      </c>
    </row>
    <row r="382" spans="1:12" s="2" customFormat="1" x14ac:dyDescent="0.2">
      <c r="A382" s="161" t="s">
        <v>459</v>
      </c>
      <c r="B382" s="121" t="s">
        <v>460</v>
      </c>
      <c r="C382" s="102">
        <v>99757.607000000004</v>
      </c>
      <c r="D382" s="102">
        <v>72725.31</v>
      </c>
      <c r="E382" s="64"/>
      <c r="F382" s="64"/>
      <c r="G382" s="64"/>
      <c r="H382" s="64"/>
      <c r="I382" s="52">
        <f t="shared" si="244"/>
        <v>99757.607000000004</v>
      </c>
      <c r="J382" s="52">
        <f t="shared" si="238"/>
        <v>72725.31</v>
      </c>
      <c r="K382" s="52">
        <f t="shared" si="250"/>
        <v>-27032.297000000006</v>
      </c>
      <c r="L382" s="39">
        <f t="shared" si="251"/>
        <v>72.902019391864513</v>
      </c>
    </row>
    <row r="383" spans="1:12" s="2" customFormat="1" ht="30" x14ac:dyDescent="0.2">
      <c r="A383" s="161" t="s">
        <v>461</v>
      </c>
      <c r="B383" s="28" t="s">
        <v>462</v>
      </c>
      <c r="C383" s="102">
        <f>C385</f>
        <v>295462.23100000003</v>
      </c>
      <c r="D383" s="102">
        <f t="shared" ref="D383:H383" si="252">D385</f>
        <v>269406.89799999999</v>
      </c>
      <c r="E383" s="102">
        <f t="shared" si="252"/>
        <v>0</v>
      </c>
      <c r="F383" s="102">
        <f t="shared" si="252"/>
        <v>0</v>
      </c>
      <c r="G383" s="102">
        <f t="shared" si="252"/>
        <v>0</v>
      </c>
      <c r="H383" s="102">
        <f t="shared" si="252"/>
        <v>0</v>
      </c>
      <c r="I383" s="52">
        <f t="shared" si="244"/>
        <v>295462.23100000003</v>
      </c>
      <c r="J383" s="52">
        <f t="shared" si="238"/>
        <v>269406.89799999999</v>
      </c>
      <c r="K383" s="52">
        <f t="shared" si="250"/>
        <v>-26055.333000000042</v>
      </c>
      <c r="L383" s="39">
        <f t="shared" si="251"/>
        <v>91.181501299907254</v>
      </c>
    </row>
    <row r="384" spans="1:12" s="2" customFormat="1" x14ac:dyDescent="0.2">
      <c r="A384" s="161"/>
      <c r="B384" s="141" t="s">
        <v>5</v>
      </c>
      <c r="C384" s="7"/>
      <c r="D384" s="7"/>
      <c r="E384" s="7"/>
      <c r="F384" s="7"/>
      <c r="G384" s="7"/>
      <c r="H384" s="7"/>
      <c r="I384" s="52">
        <f t="shared" si="244"/>
        <v>0</v>
      </c>
      <c r="J384" s="52">
        <f t="shared" si="238"/>
        <v>0</v>
      </c>
      <c r="K384" s="52">
        <f t="shared" si="250"/>
        <v>0</v>
      </c>
      <c r="L384" s="39">
        <f t="shared" si="251"/>
        <v>0</v>
      </c>
    </row>
    <row r="385" spans="1:12" s="2" customFormat="1" x14ac:dyDescent="0.2">
      <c r="A385" s="161" t="s">
        <v>463</v>
      </c>
      <c r="B385" s="146" t="s">
        <v>2</v>
      </c>
      <c r="C385" s="7">
        <v>295462.23100000003</v>
      </c>
      <c r="D385" s="7">
        <v>269406.89799999999</v>
      </c>
      <c r="E385" s="7"/>
      <c r="F385" s="7"/>
      <c r="G385" s="7"/>
      <c r="H385" s="7"/>
      <c r="I385" s="52">
        <f t="shared" si="244"/>
        <v>295462.23100000003</v>
      </c>
      <c r="J385" s="52">
        <f t="shared" si="238"/>
        <v>269406.89799999999</v>
      </c>
      <c r="K385" s="52">
        <f t="shared" si="250"/>
        <v>-26055.333000000042</v>
      </c>
      <c r="L385" s="39">
        <f t="shared" si="251"/>
        <v>91.181501299907254</v>
      </c>
    </row>
    <row r="386" spans="1:12" s="2" customFormat="1" ht="23.45" customHeight="1" x14ac:dyDescent="0.2">
      <c r="A386" s="161" t="s">
        <v>464</v>
      </c>
      <c r="B386" s="122" t="s">
        <v>465</v>
      </c>
      <c r="C386" s="7">
        <v>6547.509</v>
      </c>
      <c r="D386" s="7">
        <v>9652.9869999999992</v>
      </c>
      <c r="E386" s="7">
        <v>2693.27</v>
      </c>
      <c r="F386" s="7"/>
      <c r="G386" s="7">
        <v>2693.27</v>
      </c>
      <c r="H386" s="7"/>
      <c r="I386" s="52">
        <f t="shared" si="244"/>
        <v>9240.7790000000005</v>
      </c>
      <c r="J386" s="52">
        <f t="shared" si="238"/>
        <v>9652.9869999999992</v>
      </c>
      <c r="K386" s="52">
        <f t="shared" si="250"/>
        <v>412.20799999999872</v>
      </c>
      <c r="L386" s="39">
        <f t="shared" si="251"/>
        <v>104.46074946711744</v>
      </c>
    </row>
    <row r="387" spans="1:12" s="2" customFormat="1" ht="16.5" customHeight="1" x14ac:dyDescent="0.2">
      <c r="A387" s="161" t="s">
        <v>466</v>
      </c>
      <c r="B387" s="122" t="s">
        <v>467</v>
      </c>
      <c r="C387" s="7">
        <v>11625.554</v>
      </c>
      <c r="D387" s="7">
        <v>10620.066000000001</v>
      </c>
      <c r="E387" s="7"/>
      <c r="F387" s="7"/>
      <c r="G387" s="7"/>
      <c r="H387" s="7"/>
      <c r="I387" s="52">
        <f t="shared" si="244"/>
        <v>11625.554</v>
      </c>
      <c r="J387" s="52">
        <f t="shared" ref="J387:J415" si="253">D387+F387</f>
        <v>10620.066000000001</v>
      </c>
      <c r="K387" s="52">
        <f t="shared" si="223"/>
        <v>-1005.4879999999994</v>
      </c>
      <c r="L387" s="39">
        <f t="shared" si="239"/>
        <v>91.351053033687691</v>
      </c>
    </row>
    <row r="388" spans="1:12" s="2" customFormat="1" ht="27.75" customHeight="1" x14ac:dyDescent="0.2">
      <c r="A388" s="161" t="s">
        <v>468</v>
      </c>
      <c r="B388" s="122" t="s">
        <v>469</v>
      </c>
      <c r="C388" s="7">
        <f>C390</f>
        <v>0</v>
      </c>
      <c r="D388" s="7">
        <f>D390+D391</f>
        <v>300</v>
      </c>
      <c r="E388" s="7">
        <f>E390+E391</f>
        <v>33506.323000000004</v>
      </c>
      <c r="F388" s="7">
        <f>F390+F391</f>
        <v>75991.241000000009</v>
      </c>
      <c r="G388" s="7">
        <f t="shared" ref="G388" si="254">G390</f>
        <v>14680.962</v>
      </c>
      <c r="H388" s="7">
        <f>H390</f>
        <v>33612.409</v>
      </c>
      <c r="I388" s="52">
        <f t="shared" si="244"/>
        <v>33506.323000000004</v>
      </c>
      <c r="J388" s="52">
        <f t="shared" ref="J388:J390" si="255">D388+F388</f>
        <v>76291.241000000009</v>
      </c>
      <c r="K388" s="52">
        <f t="shared" ref="K388:K390" si="256">J388-I388</f>
        <v>42784.918000000005</v>
      </c>
      <c r="L388" s="156" t="s">
        <v>523</v>
      </c>
    </row>
    <row r="389" spans="1:12" s="2" customFormat="1" ht="16.5" customHeight="1" x14ac:dyDescent="0.2">
      <c r="A389" s="161"/>
      <c r="B389" s="141" t="s">
        <v>5</v>
      </c>
      <c r="C389" s="7"/>
      <c r="D389" s="7"/>
      <c r="E389" s="7"/>
      <c r="F389" s="7"/>
      <c r="G389" s="7"/>
      <c r="H389" s="7"/>
      <c r="I389" s="52">
        <f t="shared" si="244"/>
        <v>0</v>
      </c>
      <c r="J389" s="52">
        <f t="shared" si="255"/>
        <v>0</v>
      </c>
      <c r="K389" s="52">
        <f t="shared" si="256"/>
        <v>0</v>
      </c>
      <c r="L389" s="39">
        <f t="shared" ref="L389" si="257">IF(I389&gt;0,J389/I389*100,0)</f>
        <v>0</v>
      </c>
    </row>
    <row r="390" spans="1:12" s="2" customFormat="1" ht="42.75" customHeight="1" x14ac:dyDescent="0.2">
      <c r="A390" s="161" t="s">
        <v>470</v>
      </c>
      <c r="B390" s="121" t="s">
        <v>471</v>
      </c>
      <c r="C390" s="7"/>
      <c r="D390" s="7">
        <v>300</v>
      </c>
      <c r="E390" s="7">
        <v>14680.962</v>
      </c>
      <c r="F390" s="7">
        <v>33612.409</v>
      </c>
      <c r="G390" s="7">
        <v>14680.962</v>
      </c>
      <c r="H390" s="7">
        <v>33612.409</v>
      </c>
      <c r="I390" s="52">
        <f t="shared" si="244"/>
        <v>14680.962</v>
      </c>
      <c r="J390" s="52">
        <f t="shared" si="255"/>
        <v>33912.409</v>
      </c>
      <c r="K390" s="52">
        <f t="shared" si="256"/>
        <v>19231.447</v>
      </c>
      <c r="L390" s="156" t="s">
        <v>523</v>
      </c>
    </row>
    <row r="391" spans="1:12" s="2" customFormat="1" ht="42.95" customHeight="1" x14ac:dyDescent="0.2">
      <c r="A391" s="161" t="s">
        <v>601</v>
      </c>
      <c r="B391" s="121" t="s">
        <v>602</v>
      </c>
      <c r="C391" s="7"/>
      <c r="D391" s="7"/>
      <c r="E391" s="7">
        <v>18825.361000000001</v>
      </c>
      <c r="F391" s="7">
        <v>42378.832000000002</v>
      </c>
      <c r="G391" s="7"/>
      <c r="H391" s="7"/>
      <c r="I391" s="52">
        <f t="shared" si="244"/>
        <v>18825.361000000001</v>
      </c>
      <c r="J391" s="52">
        <f t="shared" ref="J391" si="258">D391+F391</f>
        <v>42378.832000000002</v>
      </c>
      <c r="K391" s="52">
        <f t="shared" ref="K391" si="259">J391-I391</f>
        <v>23553.471000000001</v>
      </c>
      <c r="L391" s="156" t="s">
        <v>523</v>
      </c>
    </row>
    <row r="392" spans="1:12" s="2" customFormat="1" ht="24" customHeight="1" x14ac:dyDescent="0.2">
      <c r="A392" s="161" t="s">
        <v>696</v>
      </c>
      <c r="B392" s="122" t="s">
        <v>697</v>
      </c>
      <c r="C392" s="7"/>
      <c r="D392" s="7">
        <v>248.26600000000002</v>
      </c>
      <c r="E392" s="7"/>
      <c r="F392" s="7"/>
      <c r="G392" s="7"/>
      <c r="H392" s="7"/>
      <c r="I392" s="52">
        <f t="shared" ref="I392" si="260">C392+E392</f>
        <v>0</v>
      </c>
      <c r="J392" s="52">
        <f t="shared" ref="J392" si="261">D392+F392</f>
        <v>248.26600000000002</v>
      </c>
      <c r="K392" s="52">
        <f t="shared" ref="K392" si="262">J392-I392</f>
        <v>248.26600000000002</v>
      </c>
      <c r="L392" s="39">
        <f t="shared" ref="L392" si="263">IF(I392&gt;0,J392/I392*100,0)</f>
        <v>0</v>
      </c>
    </row>
    <row r="393" spans="1:12" s="2" customFormat="1" ht="5.0999999999999996" customHeight="1" x14ac:dyDescent="0.2">
      <c r="A393" s="161"/>
      <c r="B393" s="121"/>
      <c r="C393" s="7"/>
      <c r="D393" s="7"/>
      <c r="E393" s="7"/>
      <c r="F393" s="7"/>
      <c r="G393" s="7"/>
      <c r="H393" s="7"/>
      <c r="I393" s="52">
        <f t="shared" ref="I393:I395" si="264">C393+E393</f>
        <v>0</v>
      </c>
      <c r="J393" s="52">
        <f t="shared" ref="J393:J395" si="265">D393+F393</f>
        <v>0</v>
      </c>
      <c r="K393" s="52">
        <f t="shared" ref="K393:K395" si="266">J393-I393</f>
        <v>0</v>
      </c>
      <c r="L393" s="39">
        <f t="shared" ref="L393:L395" si="267">IF(I393&gt;0,J393/I393*100,0)</f>
        <v>0</v>
      </c>
    </row>
    <row r="394" spans="1:12" s="2" customFormat="1" ht="20.45" customHeight="1" x14ac:dyDescent="0.2">
      <c r="A394" s="48" t="s">
        <v>551</v>
      </c>
      <c r="B394" s="21" t="s">
        <v>552</v>
      </c>
      <c r="C394" s="70">
        <f t="shared" ref="C394:H394" si="268">C395</f>
        <v>3628.3339999999998</v>
      </c>
      <c r="D394" s="70">
        <f t="shared" si="268"/>
        <v>5273.3810000000003</v>
      </c>
      <c r="E394" s="70">
        <f t="shared" si="268"/>
        <v>220.44</v>
      </c>
      <c r="F394" s="70">
        <f t="shared" si="268"/>
        <v>2128.5</v>
      </c>
      <c r="G394" s="70">
        <f t="shared" si="268"/>
        <v>220.44</v>
      </c>
      <c r="H394" s="70">
        <f t="shared" si="268"/>
        <v>2128.5</v>
      </c>
      <c r="I394" s="66">
        <f t="shared" si="264"/>
        <v>3848.7739999999999</v>
      </c>
      <c r="J394" s="66">
        <f t="shared" si="265"/>
        <v>7401.8810000000003</v>
      </c>
      <c r="K394" s="66">
        <f t="shared" si="266"/>
        <v>3553.1070000000004</v>
      </c>
      <c r="L394" s="69">
        <f t="shared" si="267"/>
        <v>192.31789135969012</v>
      </c>
    </row>
    <row r="395" spans="1:12" s="2" customFormat="1" ht="21.6" customHeight="1" x14ac:dyDescent="0.2">
      <c r="A395" s="161" t="s">
        <v>549</v>
      </c>
      <c r="B395" s="122" t="s">
        <v>550</v>
      </c>
      <c r="C395" s="7">
        <v>3628.3339999999998</v>
      </c>
      <c r="D395" s="7">
        <v>5273.3810000000003</v>
      </c>
      <c r="E395" s="7">
        <v>220.44</v>
      </c>
      <c r="F395" s="7">
        <v>2128.5</v>
      </c>
      <c r="G395" s="7">
        <v>220.44</v>
      </c>
      <c r="H395" s="7">
        <v>2128.5</v>
      </c>
      <c r="I395" s="52">
        <f t="shared" si="264"/>
        <v>3848.7739999999999</v>
      </c>
      <c r="J395" s="52">
        <f t="shared" si="265"/>
        <v>7401.8810000000003</v>
      </c>
      <c r="K395" s="52">
        <f t="shared" si="266"/>
        <v>3553.1070000000004</v>
      </c>
      <c r="L395" s="39">
        <f t="shared" si="267"/>
        <v>192.31789135969012</v>
      </c>
    </row>
    <row r="396" spans="1:12" s="2" customFormat="1" ht="5.25" customHeight="1" x14ac:dyDescent="0.2">
      <c r="A396" s="161"/>
      <c r="B396" s="31"/>
      <c r="C396" s="7"/>
      <c r="D396" s="7"/>
      <c r="E396" s="52"/>
      <c r="F396" s="52"/>
      <c r="G396" s="52"/>
      <c r="H396" s="52"/>
      <c r="I396" s="52">
        <f t="shared" si="244"/>
        <v>0</v>
      </c>
      <c r="J396" s="52">
        <f t="shared" si="253"/>
        <v>0</v>
      </c>
      <c r="K396" s="52">
        <f t="shared" si="223"/>
        <v>0</v>
      </c>
      <c r="L396" s="39">
        <f t="shared" ref="L396:L420" si="269">IF(I396&gt;0,J396/I396*100,0)</f>
        <v>0</v>
      </c>
    </row>
    <row r="397" spans="1:12" s="2" customFormat="1" ht="27.95" customHeight="1" x14ac:dyDescent="0.2">
      <c r="A397" s="48" t="s">
        <v>472</v>
      </c>
      <c r="B397" s="21" t="s">
        <v>473</v>
      </c>
      <c r="C397" s="58">
        <f t="shared" ref="C397:H397" si="270">C398+C399+C402+C403+C404+C405+C406</f>
        <v>35563.012999999999</v>
      </c>
      <c r="D397" s="58">
        <f t="shared" si="270"/>
        <v>36240.233999999997</v>
      </c>
      <c r="E397" s="58">
        <f>E398+E399+E402+E403+E404+E405+E406</f>
        <v>80425.86599999998</v>
      </c>
      <c r="F397" s="58">
        <f t="shared" si="270"/>
        <v>132297.23699999999</v>
      </c>
      <c r="G397" s="58">
        <f>G398+G399+G402+G403+G404+G405+G406</f>
        <v>80425.865999999995</v>
      </c>
      <c r="H397" s="58">
        <f t="shared" si="270"/>
        <v>131515.16799999998</v>
      </c>
      <c r="I397" s="50">
        <f t="shared" si="244"/>
        <v>115988.87899999999</v>
      </c>
      <c r="J397" s="50">
        <f t="shared" si="253"/>
        <v>168537.47099999999</v>
      </c>
      <c r="K397" s="50">
        <f t="shared" si="223"/>
        <v>52548.592000000004</v>
      </c>
      <c r="L397" s="59">
        <f t="shared" si="269"/>
        <v>145.30485375240156</v>
      </c>
    </row>
    <row r="398" spans="1:12" s="2" customFormat="1" ht="21.75" customHeight="1" x14ac:dyDescent="0.2">
      <c r="A398" s="161" t="s">
        <v>474</v>
      </c>
      <c r="B398" s="18" t="s">
        <v>475</v>
      </c>
      <c r="C398" s="7">
        <v>1044.7370000000001</v>
      </c>
      <c r="D398" s="7">
        <v>1768.124</v>
      </c>
      <c r="E398" s="52"/>
      <c r="F398" s="52"/>
      <c r="G398" s="52"/>
      <c r="H398" s="52"/>
      <c r="I398" s="52">
        <f t="shared" si="244"/>
        <v>1044.7370000000001</v>
      </c>
      <c r="J398" s="52">
        <f t="shared" si="253"/>
        <v>1768.124</v>
      </c>
      <c r="K398" s="52">
        <f t="shared" si="223"/>
        <v>723.38699999999994</v>
      </c>
      <c r="L398" s="39">
        <f t="shared" si="269"/>
        <v>169.24106258321473</v>
      </c>
    </row>
    <row r="399" spans="1:12" s="2" customFormat="1" ht="18" customHeight="1" x14ac:dyDescent="0.2">
      <c r="A399" s="161" t="s">
        <v>476</v>
      </c>
      <c r="B399" s="123" t="s">
        <v>477</v>
      </c>
      <c r="C399" s="7">
        <f>C401</f>
        <v>1604.9290000000001</v>
      </c>
      <c r="D399" s="7">
        <f t="shared" ref="D399:H399" si="271">D401</f>
        <v>1745.7950000000001</v>
      </c>
      <c r="E399" s="7">
        <f t="shared" si="271"/>
        <v>0</v>
      </c>
      <c r="F399" s="7">
        <f t="shared" si="271"/>
        <v>0</v>
      </c>
      <c r="G399" s="7">
        <f t="shared" si="271"/>
        <v>0</v>
      </c>
      <c r="H399" s="7">
        <f t="shared" si="271"/>
        <v>0</v>
      </c>
      <c r="I399" s="52">
        <f t="shared" si="244"/>
        <v>1604.9290000000001</v>
      </c>
      <c r="J399" s="52">
        <f t="shared" si="253"/>
        <v>1745.7950000000001</v>
      </c>
      <c r="K399" s="52">
        <f t="shared" si="223"/>
        <v>140.86599999999999</v>
      </c>
      <c r="L399" s="39">
        <f t="shared" si="269"/>
        <v>108.77708608916656</v>
      </c>
    </row>
    <row r="400" spans="1:12" s="2" customFormat="1" x14ac:dyDescent="0.2">
      <c r="A400" s="161"/>
      <c r="B400" s="141" t="s">
        <v>5</v>
      </c>
      <c r="C400" s="7"/>
      <c r="D400" s="7"/>
      <c r="E400" s="7"/>
      <c r="F400" s="7"/>
      <c r="G400" s="7"/>
      <c r="H400" s="7"/>
      <c r="I400" s="52">
        <f t="shared" si="244"/>
        <v>0</v>
      </c>
      <c r="J400" s="52">
        <f t="shared" si="253"/>
        <v>0</v>
      </c>
      <c r="K400" s="52">
        <f t="shared" si="223"/>
        <v>0</v>
      </c>
      <c r="L400" s="39">
        <f t="shared" si="269"/>
        <v>0</v>
      </c>
    </row>
    <row r="401" spans="1:12" s="2" customFormat="1" ht="18" customHeight="1" x14ac:dyDescent="0.2">
      <c r="A401" s="161" t="s">
        <v>478</v>
      </c>
      <c r="B401" s="121" t="s">
        <v>479</v>
      </c>
      <c r="C401" s="7">
        <v>1604.9290000000001</v>
      </c>
      <c r="D401" s="7">
        <v>1745.7950000000001</v>
      </c>
      <c r="E401" s="52"/>
      <c r="F401" s="52"/>
      <c r="G401" s="52"/>
      <c r="H401" s="52"/>
      <c r="I401" s="52">
        <f t="shared" si="244"/>
        <v>1604.9290000000001</v>
      </c>
      <c r="J401" s="52">
        <f t="shared" si="253"/>
        <v>1745.7950000000001</v>
      </c>
      <c r="K401" s="52">
        <f t="shared" si="223"/>
        <v>140.86599999999999</v>
      </c>
      <c r="L401" s="39">
        <f t="shared" ref="L401:L410" si="272">IF(I401&gt;0,J401/I401*100,0)</f>
        <v>108.77708608916656</v>
      </c>
    </row>
    <row r="402" spans="1:12" s="2" customFormat="1" ht="30" x14ac:dyDescent="0.2">
      <c r="A402" s="161" t="s">
        <v>480</v>
      </c>
      <c r="B402" s="18" t="s">
        <v>481</v>
      </c>
      <c r="C402" s="102"/>
      <c r="D402" s="102"/>
      <c r="E402" s="64">
        <v>106.828</v>
      </c>
      <c r="F402" s="64">
        <v>84.61</v>
      </c>
      <c r="G402" s="64">
        <v>106.828</v>
      </c>
      <c r="H402" s="64">
        <v>84.61</v>
      </c>
      <c r="I402" s="52">
        <f t="shared" si="244"/>
        <v>106.828</v>
      </c>
      <c r="J402" s="52">
        <f t="shared" ref="J402:J410" si="273">D402+F402</f>
        <v>84.61</v>
      </c>
      <c r="K402" s="52">
        <f t="shared" ref="K402:K410" si="274">J402-I402</f>
        <v>-22.218000000000004</v>
      </c>
      <c r="L402" s="39">
        <f t="shared" si="272"/>
        <v>79.202081851200063</v>
      </c>
    </row>
    <row r="403" spans="1:12" s="2" customFormat="1" ht="45" x14ac:dyDescent="0.2">
      <c r="A403" s="161" t="s">
        <v>482</v>
      </c>
      <c r="B403" s="18" t="s">
        <v>483</v>
      </c>
      <c r="C403" s="102"/>
      <c r="D403" s="102"/>
      <c r="E403" s="64">
        <v>53.176000000000002</v>
      </c>
      <c r="F403" s="64">
        <v>56.225000000000001</v>
      </c>
      <c r="G403" s="64">
        <v>53.176000000000002</v>
      </c>
      <c r="H403" s="64">
        <v>56.225000000000001</v>
      </c>
      <c r="I403" s="52">
        <f t="shared" si="244"/>
        <v>53.176000000000002</v>
      </c>
      <c r="J403" s="52">
        <f t="shared" si="273"/>
        <v>56.225000000000001</v>
      </c>
      <c r="K403" s="52">
        <f t="shared" si="274"/>
        <v>3.0489999999999995</v>
      </c>
      <c r="L403" s="39">
        <f t="shared" si="272"/>
        <v>105.73378967955469</v>
      </c>
    </row>
    <row r="404" spans="1:12" s="2" customFormat="1" x14ac:dyDescent="0.2">
      <c r="A404" s="161" t="s">
        <v>484</v>
      </c>
      <c r="B404" s="18" t="s">
        <v>126</v>
      </c>
      <c r="C404" s="102"/>
      <c r="D404" s="102"/>
      <c r="E404" s="64">
        <v>76829.631999999983</v>
      </c>
      <c r="F404" s="64">
        <v>131299.34299999999</v>
      </c>
      <c r="G404" s="64">
        <v>76829.631999999998</v>
      </c>
      <c r="H404" s="64">
        <v>131299.34299999999</v>
      </c>
      <c r="I404" s="52">
        <f t="shared" si="244"/>
        <v>76829.631999999983</v>
      </c>
      <c r="J404" s="52">
        <f t="shared" si="273"/>
        <v>131299.34299999999</v>
      </c>
      <c r="K404" s="52">
        <f t="shared" si="274"/>
        <v>54469.71100000001</v>
      </c>
      <c r="L404" s="39">
        <f t="shared" si="272"/>
        <v>170.8967485357733</v>
      </c>
    </row>
    <row r="405" spans="1:12" s="2" customFormat="1" ht="30" x14ac:dyDescent="0.2">
      <c r="A405" s="161" t="s">
        <v>485</v>
      </c>
      <c r="B405" s="123" t="s">
        <v>486</v>
      </c>
      <c r="C405" s="102">
        <v>1405.8030000000001</v>
      </c>
      <c r="D405" s="102">
        <v>652.55399999999997</v>
      </c>
      <c r="E405" s="64"/>
      <c r="F405" s="64"/>
      <c r="G405" s="64"/>
      <c r="H405" s="64"/>
      <c r="I405" s="52">
        <f t="shared" si="244"/>
        <v>1405.8030000000001</v>
      </c>
      <c r="J405" s="52">
        <f t="shared" si="273"/>
        <v>652.55399999999997</v>
      </c>
      <c r="K405" s="52">
        <f t="shared" si="274"/>
        <v>-753.24900000000014</v>
      </c>
      <c r="L405" s="39">
        <f t="shared" si="272"/>
        <v>46.418594924039844</v>
      </c>
    </row>
    <row r="406" spans="1:12" s="2" customFormat="1" x14ac:dyDescent="0.2">
      <c r="A406" s="161" t="s">
        <v>487</v>
      </c>
      <c r="B406" s="123" t="s">
        <v>488</v>
      </c>
      <c r="C406" s="102">
        <f>C409+C410</f>
        <v>31507.544000000002</v>
      </c>
      <c r="D406" s="102">
        <f>D409+D410</f>
        <v>32073.760999999999</v>
      </c>
      <c r="E406" s="64">
        <f>E408+E409+E410</f>
        <v>3436.23</v>
      </c>
      <c r="F406" s="64">
        <f t="shared" ref="F406:H406" si="275">F408+F409+F410</f>
        <v>857.05899999999997</v>
      </c>
      <c r="G406" s="64">
        <f t="shared" si="275"/>
        <v>3436.23</v>
      </c>
      <c r="H406" s="64">
        <f t="shared" si="275"/>
        <v>74.989999999999995</v>
      </c>
      <c r="I406" s="52">
        <f t="shared" si="244"/>
        <v>34943.774000000005</v>
      </c>
      <c r="J406" s="52">
        <f t="shared" si="273"/>
        <v>32930.82</v>
      </c>
      <c r="K406" s="52">
        <f t="shared" si="274"/>
        <v>-2012.9540000000052</v>
      </c>
      <c r="L406" s="39">
        <f t="shared" si="272"/>
        <v>94.239448778486249</v>
      </c>
    </row>
    <row r="407" spans="1:12" s="2" customFormat="1" x14ac:dyDescent="0.2">
      <c r="A407" s="161"/>
      <c r="B407" s="141" t="s">
        <v>5</v>
      </c>
      <c r="C407" s="102"/>
      <c r="D407" s="102"/>
      <c r="E407" s="64"/>
      <c r="F407" s="64"/>
      <c r="G407" s="64"/>
      <c r="H407" s="64"/>
      <c r="I407" s="52">
        <f t="shared" si="244"/>
        <v>0</v>
      </c>
      <c r="J407" s="52">
        <f t="shared" si="273"/>
        <v>0</v>
      </c>
      <c r="K407" s="52">
        <f t="shared" si="274"/>
        <v>0</v>
      </c>
      <c r="L407" s="39">
        <f t="shared" si="272"/>
        <v>0</v>
      </c>
    </row>
    <row r="408" spans="1:12" s="2" customFormat="1" ht="86.25" customHeight="1" x14ac:dyDescent="0.2">
      <c r="A408" s="161" t="s">
        <v>489</v>
      </c>
      <c r="B408" s="125" t="s">
        <v>490</v>
      </c>
      <c r="C408" s="102"/>
      <c r="D408" s="102"/>
      <c r="E408" s="64"/>
      <c r="F408" s="64">
        <v>782.06899999999996</v>
      </c>
      <c r="G408" s="64"/>
      <c r="H408" s="64"/>
      <c r="I408" s="52">
        <f t="shared" si="244"/>
        <v>0</v>
      </c>
      <c r="J408" s="52">
        <f t="shared" si="273"/>
        <v>782.06899999999996</v>
      </c>
      <c r="K408" s="52">
        <f t="shared" si="274"/>
        <v>782.06899999999996</v>
      </c>
      <c r="L408" s="39">
        <f t="shared" si="272"/>
        <v>0</v>
      </c>
    </row>
    <row r="409" spans="1:12" s="2" customFormat="1" ht="43.5" customHeight="1" x14ac:dyDescent="0.2">
      <c r="A409" s="161" t="s">
        <v>491</v>
      </c>
      <c r="B409" s="125" t="s">
        <v>492</v>
      </c>
      <c r="C409" s="102">
        <v>10248.721</v>
      </c>
      <c r="D409" s="102">
        <v>9476.128999999999</v>
      </c>
      <c r="E409" s="64"/>
      <c r="F409" s="64"/>
      <c r="G409" s="64"/>
      <c r="H409" s="64"/>
      <c r="I409" s="52">
        <f t="shared" si="244"/>
        <v>10248.721</v>
      </c>
      <c r="J409" s="52">
        <f t="shared" si="273"/>
        <v>9476.128999999999</v>
      </c>
      <c r="K409" s="52">
        <f t="shared" si="274"/>
        <v>-772.59200000000055</v>
      </c>
      <c r="L409" s="39">
        <f t="shared" si="272"/>
        <v>92.461576424999762</v>
      </c>
    </row>
    <row r="410" spans="1:12" s="2" customFormat="1" ht="20.45" customHeight="1" x14ac:dyDescent="0.2">
      <c r="A410" s="161" t="s">
        <v>493</v>
      </c>
      <c r="B410" s="125" t="s">
        <v>127</v>
      </c>
      <c r="C410" s="102">
        <v>21258.823</v>
      </c>
      <c r="D410" s="102">
        <v>22597.632000000001</v>
      </c>
      <c r="E410" s="64">
        <v>3436.23</v>
      </c>
      <c r="F410" s="64">
        <v>74.989999999999995</v>
      </c>
      <c r="G410" s="64">
        <v>3436.23</v>
      </c>
      <c r="H410" s="64">
        <v>74.989999999999995</v>
      </c>
      <c r="I410" s="52">
        <f t="shared" si="244"/>
        <v>24695.053</v>
      </c>
      <c r="J410" s="52">
        <f t="shared" si="273"/>
        <v>22672.622000000003</v>
      </c>
      <c r="K410" s="52">
        <f t="shared" si="274"/>
        <v>-2022.4309999999969</v>
      </c>
      <c r="L410" s="39">
        <f t="shared" si="272"/>
        <v>91.810379997969648</v>
      </c>
    </row>
    <row r="411" spans="1:12" s="2" customFormat="1" ht="5.25" customHeight="1" x14ac:dyDescent="0.2">
      <c r="A411" s="47"/>
      <c r="B411" s="124"/>
      <c r="C411" s="102"/>
      <c r="D411" s="102"/>
      <c r="E411" s="64"/>
      <c r="F411" s="64"/>
      <c r="G411" s="64"/>
      <c r="H411" s="64"/>
      <c r="I411" s="64"/>
      <c r="J411" s="64"/>
      <c r="K411" s="64"/>
      <c r="L411" s="68"/>
    </row>
    <row r="412" spans="1:12" s="2" customFormat="1" ht="28.5" x14ac:dyDescent="0.2">
      <c r="A412" s="15" t="s">
        <v>294</v>
      </c>
      <c r="B412" s="126" t="s">
        <v>494</v>
      </c>
      <c r="C412" s="70">
        <f>C413+C414</f>
        <v>4141.4870000000001</v>
      </c>
      <c r="D412" s="70">
        <f>D413+D414</f>
        <v>4813.09</v>
      </c>
      <c r="E412" s="66"/>
      <c r="F412" s="66"/>
      <c r="G412" s="66"/>
      <c r="H412" s="66"/>
      <c r="I412" s="66">
        <f t="shared" ref="I412:I421" si="276">C412+E412</f>
        <v>4141.4870000000001</v>
      </c>
      <c r="J412" s="66">
        <f t="shared" ref="J412" si="277">D412+F412</f>
        <v>4813.09</v>
      </c>
      <c r="K412" s="66">
        <f t="shared" ref="K412" si="278">J412-I412</f>
        <v>671.60300000000007</v>
      </c>
      <c r="L412" s="69">
        <f t="shared" ref="L412" si="279">IF(I412&gt;0,J412/I412*100,0)</f>
        <v>116.21647007463744</v>
      </c>
    </row>
    <row r="413" spans="1:12" s="2" customFormat="1" ht="30" x14ac:dyDescent="0.2">
      <c r="A413" s="161" t="s">
        <v>495</v>
      </c>
      <c r="B413" s="18" t="s">
        <v>496</v>
      </c>
      <c r="C413" s="7">
        <v>816</v>
      </c>
      <c r="D413" s="7">
        <v>36.567999999999998</v>
      </c>
      <c r="E413" s="52"/>
      <c r="F413" s="52"/>
      <c r="G413" s="52"/>
      <c r="H413" s="52"/>
      <c r="I413" s="52">
        <f t="shared" si="276"/>
        <v>816</v>
      </c>
      <c r="J413" s="52">
        <f t="shared" si="253"/>
        <v>36.567999999999998</v>
      </c>
      <c r="K413" s="52">
        <f t="shared" si="223"/>
        <v>-779.43200000000002</v>
      </c>
      <c r="L413" s="39">
        <f t="shared" si="269"/>
        <v>4.4813725490196079</v>
      </c>
    </row>
    <row r="414" spans="1:12" s="2" customFormat="1" ht="20.25" customHeight="1" x14ac:dyDescent="0.2">
      <c r="A414" s="161" t="s">
        <v>295</v>
      </c>
      <c r="B414" s="18" t="s">
        <v>497</v>
      </c>
      <c r="C414" s="7">
        <v>3325.4870000000001</v>
      </c>
      <c r="D414" s="7">
        <v>4776.5219999999999</v>
      </c>
      <c r="E414" s="52"/>
      <c r="F414" s="52"/>
      <c r="G414" s="52"/>
      <c r="H414" s="52"/>
      <c r="I414" s="52">
        <f t="shared" si="276"/>
        <v>3325.4870000000001</v>
      </c>
      <c r="J414" s="52">
        <f t="shared" si="253"/>
        <v>4776.5219999999999</v>
      </c>
      <c r="K414" s="52">
        <f t="shared" si="223"/>
        <v>1451.0349999999999</v>
      </c>
      <c r="L414" s="39">
        <f t="shared" si="269"/>
        <v>143.63375950650234</v>
      </c>
    </row>
    <row r="415" spans="1:12" s="2" customFormat="1" ht="3.75" customHeight="1" x14ac:dyDescent="0.2">
      <c r="A415" s="47"/>
      <c r="B415" s="124"/>
      <c r="C415" s="102"/>
      <c r="D415" s="102"/>
      <c r="E415" s="64"/>
      <c r="F415" s="64"/>
      <c r="G415" s="64"/>
      <c r="H415" s="64"/>
      <c r="I415" s="64">
        <f t="shared" si="276"/>
        <v>0</v>
      </c>
      <c r="J415" s="64">
        <f t="shared" si="253"/>
        <v>0</v>
      </c>
      <c r="K415" s="64">
        <f t="shared" si="223"/>
        <v>0</v>
      </c>
      <c r="L415" s="68">
        <f t="shared" si="269"/>
        <v>0</v>
      </c>
    </row>
    <row r="416" spans="1:12" s="2" customFormat="1" ht="20.100000000000001" customHeight="1" x14ac:dyDescent="0.2">
      <c r="A416" s="48" t="s">
        <v>498</v>
      </c>
      <c r="B416" s="21" t="s">
        <v>499</v>
      </c>
      <c r="C416" s="70">
        <f>C417</f>
        <v>28097.773000000001</v>
      </c>
      <c r="D416" s="70">
        <f t="shared" ref="D416:H416" si="280">D417</f>
        <v>35859.703999999998</v>
      </c>
      <c r="E416" s="70">
        <f t="shared" si="280"/>
        <v>10</v>
      </c>
      <c r="F416" s="70">
        <f t="shared" si="280"/>
        <v>205.74600000000001</v>
      </c>
      <c r="G416" s="70">
        <f t="shared" si="280"/>
        <v>10</v>
      </c>
      <c r="H416" s="70">
        <f t="shared" si="280"/>
        <v>205.74600000000001</v>
      </c>
      <c r="I416" s="66">
        <f t="shared" si="276"/>
        <v>28107.773000000001</v>
      </c>
      <c r="J416" s="66">
        <f t="shared" ref="J416" si="281">D416+F416</f>
        <v>36065.449999999997</v>
      </c>
      <c r="K416" s="66">
        <f t="shared" si="223"/>
        <v>7957.676999999996</v>
      </c>
      <c r="L416" s="69">
        <f t="shared" si="269"/>
        <v>128.31130378063034</v>
      </c>
    </row>
    <row r="417" spans="1:12" s="2" customFormat="1" ht="18" customHeight="1" x14ac:dyDescent="0.2">
      <c r="A417" s="161" t="s">
        <v>500</v>
      </c>
      <c r="B417" s="26" t="s">
        <v>501</v>
      </c>
      <c r="C417" s="7">
        <v>28097.773000000001</v>
      </c>
      <c r="D417" s="7">
        <v>35859.703999999998</v>
      </c>
      <c r="E417" s="52">
        <v>10</v>
      </c>
      <c r="F417" s="52">
        <v>205.74600000000001</v>
      </c>
      <c r="G417" s="52">
        <v>10</v>
      </c>
      <c r="H417" s="52">
        <v>205.74600000000001</v>
      </c>
      <c r="I417" s="64">
        <f t="shared" si="276"/>
        <v>28107.773000000001</v>
      </c>
      <c r="J417" s="64">
        <f t="shared" ref="J417" si="282">D417+F417</f>
        <v>36065.449999999997</v>
      </c>
      <c r="K417" s="64">
        <f t="shared" ref="K417" si="283">J417-I417</f>
        <v>7957.676999999996</v>
      </c>
      <c r="L417" s="68">
        <f t="shared" ref="L417" si="284">IF(I417&gt;0,J417/I417*100,0)</f>
        <v>128.31130378063034</v>
      </c>
    </row>
    <row r="418" spans="1:12" s="2" customFormat="1" ht="5.0999999999999996" customHeight="1" x14ac:dyDescent="0.2">
      <c r="A418" s="161"/>
      <c r="B418" s="89"/>
      <c r="C418" s="7"/>
      <c r="D418" s="7"/>
      <c r="E418" s="52"/>
      <c r="F418" s="52"/>
      <c r="G418" s="52"/>
      <c r="H418" s="52"/>
      <c r="I418" s="52">
        <f t="shared" si="276"/>
        <v>0</v>
      </c>
      <c r="J418" s="52">
        <f t="shared" ref="J418:J444" si="285">D418+F418</f>
        <v>0</v>
      </c>
      <c r="K418" s="52">
        <f t="shared" si="223"/>
        <v>0</v>
      </c>
      <c r="L418" s="39">
        <f t="shared" si="269"/>
        <v>0</v>
      </c>
    </row>
    <row r="419" spans="1:12" s="2" customFormat="1" ht="24.75" customHeight="1" x14ac:dyDescent="0.2">
      <c r="A419" s="48" t="s">
        <v>502</v>
      </c>
      <c r="B419" s="127" t="s">
        <v>503</v>
      </c>
      <c r="C419" s="70"/>
      <c r="D419" s="70"/>
      <c r="E419" s="66">
        <f>E420+E423</f>
        <v>439.24700000000001</v>
      </c>
      <c r="F419" s="66">
        <f>F420+F423</f>
        <v>17389.468000000001</v>
      </c>
      <c r="G419" s="66"/>
      <c r="H419" s="66"/>
      <c r="I419" s="66">
        <f t="shared" si="276"/>
        <v>439.24700000000001</v>
      </c>
      <c r="J419" s="66">
        <f t="shared" si="285"/>
        <v>17389.468000000001</v>
      </c>
      <c r="K419" s="66">
        <f t="shared" si="223"/>
        <v>16950.221000000001</v>
      </c>
      <c r="L419" s="157" t="s">
        <v>718</v>
      </c>
    </row>
    <row r="420" spans="1:12" s="2" customFormat="1" ht="30" x14ac:dyDescent="0.2">
      <c r="A420" s="161" t="s">
        <v>504</v>
      </c>
      <c r="B420" s="27" t="s">
        <v>505</v>
      </c>
      <c r="C420" s="7"/>
      <c r="D420" s="7"/>
      <c r="E420" s="52">
        <f>E422</f>
        <v>0</v>
      </c>
      <c r="F420" s="52">
        <f>F422</f>
        <v>16702.194</v>
      </c>
      <c r="G420" s="52"/>
      <c r="H420" s="52"/>
      <c r="I420" s="52">
        <f t="shared" si="276"/>
        <v>0</v>
      </c>
      <c r="J420" s="52">
        <f t="shared" si="285"/>
        <v>16702.194</v>
      </c>
      <c r="K420" s="52">
        <f t="shared" si="223"/>
        <v>16702.194</v>
      </c>
      <c r="L420" s="39">
        <f t="shared" si="269"/>
        <v>0</v>
      </c>
    </row>
    <row r="421" spans="1:12" s="2" customFormat="1" ht="18.75" customHeight="1" x14ac:dyDescent="0.2">
      <c r="A421" s="161"/>
      <c r="B421" s="139" t="s">
        <v>5</v>
      </c>
      <c r="C421" s="7"/>
      <c r="D421" s="7"/>
      <c r="E421" s="52"/>
      <c r="F421" s="52"/>
      <c r="G421" s="52"/>
      <c r="H421" s="52"/>
      <c r="I421" s="52">
        <f t="shared" si="276"/>
        <v>0</v>
      </c>
      <c r="J421" s="52">
        <f t="shared" si="285"/>
        <v>0</v>
      </c>
      <c r="K421" s="52">
        <f t="shared" si="223"/>
        <v>0</v>
      </c>
      <c r="L421" s="39">
        <f t="shared" ref="L421" si="286">IF(I421&gt;0,J421/I421*100,0)</f>
        <v>0</v>
      </c>
    </row>
    <row r="422" spans="1:12" s="2" customFormat="1" ht="30" x14ac:dyDescent="0.2">
      <c r="A422" s="161" t="s">
        <v>506</v>
      </c>
      <c r="B422" s="121" t="s">
        <v>296</v>
      </c>
      <c r="C422" s="7"/>
      <c r="D422" s="7"/>
      <c r="E422" s="102"/>
      <c r="F422" s="102">
        <v>16702.194</v>
      </c>
      <c r="G422" s="102"/>
      <c r="H422" s="102"/>
      <c r="I422" s="64">
        <f>C422+E422</f>
        <v>0</v>
      </c>
      <c r="J422" s="64">
        <f t="shared" si="285"/>
        <v>16702.194</v>
      </c>
      <c r="K422" s="64">
        <f t="shared" si="223"/>
        <v>16702.194</v>
      </c>
      <c r="L422" s="68">
        <f t="shared" ref="L422:L442" si="287">IF(I422&gt;0,J422/I422*100,0)</f>
        <v>0</v>
      </c>
    </row>
    <row r="423" spans="1:12" s="2" customFormat="1" ht="26.25" customHeight="1" x14ac:dyDescent="0.2">
      <c r="A423" s="161" t="s">
        <v>507</v>
      </c>
      <c r="B423" s="18" t="s">
        <v>508</v>
      </c>
      <c r="C423" s="7"/>
      <c r="D423" s="7"/>
      <c r="E423" s="52">
        <v>439.24700000000001</v>
      </c>
      <c r="F423" s="52">
        <v>687.274</v>
      </c>
      <c r="G423" s="52"/>
      <c r="H423" s="52"/>
      <c r="I423" s="52">
        <f>C423+E423</f>
        <v>439.24700000000001</v>
      </c>
      <c r="J423" s="52">
        <f t="shared" si="285"/>
        <v>687.274</v>
      </c>
      <c r="K423" s="52">
        <f t="shared" si="223"/>
        <v>248.02699999999999</v>
      </c>
      <c r="L423" s="68">
        <f t="shared" si="287"/>
        <v>156.46640728337357</v>
      </c>
    </row>
    <row r="424" spans="1:12" s="2" customFormat="1" ht="4.5" customHeight="1" x14ac:dyDescent="0.2">
      <c r="A424" s="161"/>
      <c r="B424" s="18"/>
      <c r="C424" s="7"/>
      <c r="D424" s="7"/>
      <c r="E424" s="52"/>
      <c r="F424" s="52"/>
      <c r="G424" s="52"/>
      <c r="H424" s="52"/>
      <c r="I424" s="52">
        <f>C424+E424</f>
        <v>0</v>
      </c>
      <c r="J424" s="52">
        <f t="shared" ref="J424:J426" si="288">D424+F424</f>
        <v>0</v>
      </c>
      <c r="K424" s="52">
        <f t="shared" ref="K424:K426" si="289">J424-I424</f>
        <v>0</v>
      </c>
      <c r="L424" s="39">
        <f t="shared" ref="L424:L428" si="290">IF(I424&gt;0,J424/I424*100,0)</f>
        <v>0</v>
      </c>
    </row>
    <row r="425" spans="1:12" s="2" customFormat="1" ht="20.25" customHeight="1" x14ac:dyDescent="0.2">
      <c r="A425" s="48" t="s">
        <v>509</v>
      </c>
      <c r="B425" s="21" t="s">
        <v>510</v>
      </c>
      <c r="C425" s="70">
        <f>C426</f>
        <v>24286.277999999998</v>
      </c>
      <c r="D425" s="70">
        <f t="shared" ref="D425:H425" si="291">D426</f>
        <v>26583.370000000003</v>
      </c>
      <c r="E425" s="70">
        <f t="shared" si="291"/>
        <v>2868.92</v>
      </c>
      <c r="F425" s="70">
        <f t="shared" si="291"/>
        <v>2705.4639999999999</v>
      </c>
      <c r="G425" s="70">
        <f t="shared" si="291"/>
        <v>2868.92</v>
      </c>
      <c r="H425" s="70">
        <f t="shared" si="291"/>
        <v>2705.4639999999999</v>
      </c>
      <c r="I425" s="66">
        <f>C425+E425</f>
        <v>27155.197999999997</v>
      </c>
      <c r="J425" s="66">
        <f t="shared" si="288"/>
        <v>29288.834000000003</v>
      </c>
      <c r="K425" s="66">
        <f t="shared" si="289"/>
        <v>2133.6360000000059</v>
      </c>
      <c r="L425" s="69">
        <f t="shared" si="290"/>
        <v>107.8571918348745</v>
      </c>
    </row>
    <row r="426" spans="1:12" s="2" customFormat="1" ht="24" customHeight="1" x14ac:dyDescent="0.2">
      <c r="A426" s="47" t="s">
        <v>511</v>
      </c>
      <c r="B426" s="119" t="s">
        <v>512</v>
      </c>
      <c r="C426" s="7">
        <v>24286.277999999998</v>
      </c>
      <c r="D426" s="7">
        <v>26583.370000000003</v>
      </c>
      <c r="E426" s="52">
        <v>2868.92</v>
      </c>
      <c r="F426" s="52">
        <v>2705.4639999999999</v>
      </c>
      <c r="G426" s="52">
        <v>2868.92</v>
      </c>
      <c r="H426" s="52">
        <v>2705.4639999999999</v>
      </c>
      <c r="I426" s="52">
        <f>C426+E426</f>
        <v>27155.197999999997</v>
      </c>
      <c r="J426" s="52">
        <f t="shared" si="288"/>
        <v>29288.834000000003</v>
      </c>
      <c r="K426" s="52">
        <f t="shared" si="289"/>
        <v>2133.6360000000059</v>
      </c>
      <c r="L426" s="39">
        <f t="shared" si="290"/>
        <v>107.8571918348745</v>
      </c>
    </row>
    <row r="427" spans="1:12" s="2" customFormat="1" ht="6" customHeight="1" x14ac:dyDescent="0.2">
      <c r="A427" s="161"/>
      <c r="B427" s="18"/>
      <c r="C427" s="7"/>
      <c r="D427" s="7"/>
      <c r="E427" s="52"/>
      <c r="F427" s="52"/>
      <c r="G427" s="52"/>
      <c r="H427" s="52"/>
      <c r="I427" s="52">
        <f t="shared" ref="I427:I428" si="292">C427+E427</f>
        <v>0</v>
      </c>
      <c r="J427" s="52">
        <f t="shared" ref="J427:J428" si="293">D427+F427</f>
        <v>0</v>
      </c>
      <c r="K427" s="52">
        <f t="shared" ref="K427:K428" si="294">J427-I427</f>
        <v>0</v>
      </c>
      <c r="L427" s="39">
        <f t="shared" si="290"/>
        <v>0</v>
      </c>
    </row>
    <row r="428" spans="1:12" s="2" customFormat="1" ht="21" customHeight="1" x14ac:dyDescent="0.2">
      <c r="A428" s="48" t="s">
        <v>547</v>
      </c>
      <c r="B428" s="21" t="s">
        <v>548</v>
      </c>
      <c r="C428" s="70">
        <v>25138.753000000001</v>
      </c>
      <c r="D428" s="70">
        <v>15125.347</v>
      </c>
      <c r="E428" s="52"/>
      <c r="F428" s="52"/>
      <c r="G428" s="52"/>
      <c r="H428" s="52"/>
      <c r="I428" s="66">
        <f t="shared" si="292"/>
        <v>25138.753000000001</v>
      </c>
      <c r="J428" s="66">
        <f t="shared" si="293"/>
        <v>15125.347</v>
      </c>
      <c r="K428" s="66">
        <f t="shared" si="294"/>
        <v>-10013.406000000001</v>
      </c>
      <c r="L428" s="69">
        <f t="shared" si="290"/>
        <v>60.167451424499852</v>
      </c>
    </row>
    <row r="429" spans="1:12" s="2" customFormat="1" ht="6" customHeight="1" x14ac:dyDescent="0.2">
      <c r="A429" s="161"/>
      <c r="B429" s="18"/>
      <c r="C429" s="7"/>
      <c r="D429" s="7"/>
      <c r="E429" s="52"/>
      <c r="F429" s="52"/>
      <c r="G429" s="52"/>
      <c r="H429" s="52"/>
      <c r="I429" s="52"/>
      <c r="J429" s="52"/>
      <c r="K429" s="52"/>
      <c r="L429" s="39"/>
    </row>
    <row r="430" spans="1:12" s="2" customFormat="1" x14ac:dyDescent="0.2">
      <c r="A430" s="48" t="s">
        <v>297</v>
      </c>
      <c r="B430" s="127" t="s">
        <v>513</v>
      </c>
      <c r="C430" s="70">
        <f>C431</f>
        <v>181616.5</v>
      </c>
      <c r="D430" s="70">
        <f>D431</f>
        <v>234281.5</v>
      </c>
      <c r="E430" s="70">
        <f t="shared" ref="E430:H430" si="295">E431</f>
        <v>0</v>
      </c>
      <c r="F430" s="70">
        <f t="shared" si="295"/>
        <v>0</v>
      </c>
      <c r="G430" s="70">
        <f t="shared" si="295"/>
        <v>0</v>
      </c>
      <c r="H430" s="70">
        <f t="shared" si="295"/>
        <v>0</v>
      </c>
      <c r="I430" s="66">
        <f>C430+E430</f>
        <v>181616.5</v>
      </c>
      <c r="J430" s="66">
        <f t="shared" si="285"/>
        <v>234281.5</v>
      </c>
      <c r="K430" s="66">
        <f t="shared" si="223"/>
        <v>52665</v>
      </c>
      <c r="L430" s="69">
        <f t="shared" si="287"/>
        <v>128.99791593825452</v>
      </c>
    </row>
    <row r="431" spans="1:12" s="2" customFormat="1" ht="18" customHeight="1" x14ac:dyDescent="0.2">
      <c r="A431" s="161" t="s">
        <v>298</v>
      </c>
      <c r="B431" s="28" t="s">
        <v>125</v>
      </c>
      <c r="C431" s="7">
        <v>181616.5</v>
      </c>
      <c r="D431" s="7">
        <v>234281.5</v>
      </c>
      <c r="E431" s="52"/>
      <c r="F431" s="52"/>
      <c r="G431" s="52"/>
      <c r="H431" s="52"/>
      <c r="I431" s="52">
        <f>C431+E431</f>
        <v>181616.5</v>
      </c>
      <c r="J431" s="52">
        <f t="shared" si="285"/>
        <v>234281.5</v>
      </c>
      <c r="K431" s="52">
        <f t="shared" si="223"/>
        <v>52665</v>
      </c>
      <c r="L431" s="39">
        <f>IF(I431&gt;0,J431/I431*100,0)</f>
        <v>128.99791593825452</v>
      </c>
    </row>
    <row r="432" spans="1:12" s="2" customFormat="1" ht="6.6" customHeight="1" x14ac:dyDescent="0.2">
      <c r="A432" s="161"/>
      <c r="B432" s="28"/>
      <c r="C432" s="7"/>
      <c r="D432" s="7"/>
      <c r="E432" s="52"/>
      <c r="F432" s="52"/>
      <c r="G432" s="52"/>
      <c r="H432" s="52"/>
      <c r="I432" s="52">
        <f t="shared" ref="I432:I434" si="296">C432+E432</f>
        <v>0</v>
      </c>
      <c r="J432" s="52">
        <f t="shared" ref="J432:J434" si="297">D432+F432</f>
        <v>0</v>
      </c>
      <c r="K432" s="52">
        <f t="shared" ref="K432:K434" si="298">J432-I432</f>
        <v>0</v>
      </c>
      <c r="L432" s="39">
        <f t="shared" ref="L432:L434" si="299">IF(I432&gt;0,J432/I432*100,0)</f>
        <v>0</v>
      </c>
    </row>
    <row r="433" spans="1:15" s="12" customFormat="1" ht="45" customHeight="1" x14ac:dyDescent="0.2">
      <c r="A433" s="48" t="s">
        <v>603</v>
      </c>
      <c r="B433" s="127" t="s">
        <v>604</v>
      </c>
      <c r="C433" s="70">
        <f>C434</f>
        <v>6826.1869999999999</v>
      </c>
      <c r="D433" s="70">
        <f>D434</f>
        <v>0</v>
      </c>
      <c r="E433" s="66"/>
      <c r="F433" s="66"/>
      <c r="G433" s="66"/>
      <c r="H433" s="66"/>
      <c r="I433" s="52">
        <f t="shared" si="296"/>
        <v>6826.1869999999999</v>
      </c>
      <c r="J433" s="66">
        <f t="shared" si="297"/>
        <v>0</v>
      </c>
      <c r="K433" s="66">
        <f t="shared" si="298"/>
        <v>-6826.1869999999999</v>
      </c>
      <c r="L433" s="69">
        <f t="shared" si="299"/>
        <v>0</v>
      </c>
    </row>
    <row r="434" spans="1:15" s="2" customFormat="1" ht="31.5" customHeight="1" x14ac:dyDescent="0.2">
      <c r="A434" s="161" t="s">
        <v>605</v>
      </c>
      <c r="B434" s="28" t="s">
        <v>534</v>
      </c>
      <c r="C434" s="7">
        <v>6826.1869999999999</v>
      </c>
      <c r="D434" s="7"/>
      <c r="E434" s="52"/>
      <c r="F434" s="52"/>
      <c r="G434" s="52"/>
      <c r="H434" s="52"/>
      <c r="I434" s="52">
        <f t="shared" si="296"/>
        <v>6826.1869999999999</v>
      </c>
      <c r="J434" s="52">
        <f t="shared" si="297"/>
        <v>0</v>
      </c>
      <c r="K434" s="52">
        <f t="shared" si="298"/>
        <v>-6826.1869999999999</v>
      </c>
      <c r="L434" s="39">
        <f t="shared" si="299"/>
        <v>0</v>
      </c>
    </row>
    <row r="435" spans="1:15" s="2" customFormat="1" ht="6.75" customHeight="1" x14ac:dyDescent="0.2">
      <c r="A435" s="161"/>
      <c r="B435" s="28"/>
      <c r="C435" s="7"/>
      <c r="D435" s="7"/>
      <c r="E435" s="52"/>
      <c r="F435" s="52"/>
      <c r="G435" s="52"/>
      <c r="H435" s="52"/>
      <c r="I435" s="52"/>
      <c r="J435" s="52"/>
      <c r="K435" s="52"/>
      <c r="L435" s="39"/>
    </row>
    <row r="436" spans="1:15" s="2" customFormat="1" ht="45.75" customHeight="1" x14ac:dyDescent="0.2">
      <c r="A436" s="48" t="s">
        <v>514</v>
      </c>
      <c r="B436" s="128" t="s">
        <v>515</v>
      </c>
      <c r="C436" s="70">
        <f>C437</f>
        <v>15237.425999999999</v>
      </c>
      <c r="D436" s="70">
        <f t="shared" ref="D436:H436" si="300">D437</f>
        <v>47876.858999999997</v>
      </c>
      <c r="E436" s="70">
        <f t="shared" si="300"/>
        <v>3306.7</v>
      </c>
      <c r="F436" s="70">
        <f t="shared" si="300"/>
        <v>3315.319</v>
      </c>
      <c r="G436" s="70">
        <f t="shared" si="300"/>
        <v>3306.7</v>
      </c>
      <c r="H436" s="70">
        <f t="shared" si="300"/>
        <v>3315.319</v>
      </c>
      <c r="I436" s="66">
        <f t="shared" ref="I436:I444" si="301">C436+E436</f>
        <v>18544.126</v>
      </c>
      <c r="J436" s="66">
        <f t="shared" ref="J436" si="302">D436+F436</f>
        <v>51192.178</v>
      </c>
      <c r="K436" s="66">
        <f t="shared" ref="K436" si="303">J436-I436</f>
        <v>32648.052</v>
      </c>
      <c r="L436" s="158" t="s">
        <v>719</v>
      </c>
    </row>
    <row r="437" spans="1:15" s="2" customFormat="1" ht="22.5" customHeight="1" x14ac:dyDescent="0.2">
      <c r="A437" s="161" t="s">
        <v>516</v>
      </c>
      <c r="B437" s="18" t="s">
        <v>517</v>
      </c>
      <c r="C437" s="7">
        <v>15237.425999999999</v>
      </c>
      <c r="D437" s="7">
        <v>47876.858999999997</v>
      </c>
      <c r="E437" s="52">
        <v>3306.7</v>
      </c>
      <c r="F437" s="52">
        <v>3315.319</v>
      </c>
      <c r="G437" s="52">
        <v>3306.7</v>
      </c>
      <c r="H437" s="52">
        <v>3315.319</v>
      </c>
      <c r="I437" s="52">
        <f t="shared" si="301"/>
        <v>18544.126</v>
      </c>
      <c r="J437" s="52">
        <f t="shared" si="285"/>
        <v>51192.178</v>
      </c>
      <c r="K437" s="52">
        <f t="shared" si="223"/>
        <v>32648.052</v>
      </c>
      <c r="L437" s="159" t="s">
        <v>719</v>
      </c>
    </row>
    <row r="438" spans="1:15" s="2" customFormat="1" ht="6.75" customHeight="1" x14ac:dyDescent="0.2">
      <c r="A438" s="161"/>
      <c r="B438" s="18"/>
      <c r="C438" s="7"/>
      <c r="D438" s="7"/>
      <c r="E438" s="52"/>
      <c r="F438" s="52"/>
      <c r="G438" s="52"/>
      <c r="H438" s="52"/>
      <c r="I438" s="52"/>
      <c r="J438" s="52"/>
      <c r="K438" s="52"/>
      <c r="L438" s="39"/>
    </row>
    <row r="439" spans="1:15" s="2" customFormat="1" ht="48.75" customHeight="1" x14ac:dyDescent="0.2">
      <c r="A439" s="48" t="s">
        <v>518</v>
      </c>
      <c r="B439" s="128" t="s">
        <v>519</v>
      </c>
      <c r="C439" s="70">
        <v>8670.32</v>
      </c>
      <c r="D439" s="70">
        <v>11641.55</v>
      </c>
      <c r="E439" s="70">
        <v>7302.8409999999994</v>
      </c>
      <c r="F439" s="70">
        <v>7874.1350000000002</v>
      </c>
      <c r="G439" s="70">
        <v>7302.8410000000003</v>
      </c>
      <c r="H439" s="70">
        <v>7874.1350000000002</v>
      </c>
      <c r="I439" s="66">
        <f t="shared" si="301"/>
        <v>15973.161</v>
      </c>
      <c r="J439" s="66">
        <f t="shared" si="285"/>
        <v>19515.684999999998</v>
      </c>
      <c r="K439" s="66">
        <f t="shared" si="223"/>
        <v>3542.5239999999976</v>
      </c>
      <c r="L439" s="69">
        <f t="shared" si="287"/>
        <v>122.17797717058005</v>
      </c>
    </row>
    <row r="440" spans="1:15" s="2" customFormat="1" ht="7.5" customHeight="1" x14ac:dyDescent="0.2">
      <c r="A440" s="161"/>
      <c r="B440" s="32"/>
      <c r="C440" s="7"/>
      <c r="D440" s="7"/>
      <c r="E440" s="52"/>
      <c r="F440" s="52"/>
      <c r="G440" s="52"/>
      <c r="H440" s="52"/>
      <c r="I440" s="52">
        <f t="shared" si="301"/>
        <v>0</v>
      </c>
      <c r="J440" s="52">
        <f t="shared" si="285"/>
        <v>0</v>
      </c>
      <c r="K440" s="52">
        <f t="shared" si="223"/>
        <v>0</v>
      </c>
      <c r="L440" s="39">
        <f t="shared" si="287"/>
        <v>0</v>
      </c>
    </row>
    <row r="441" spans="1:15" s="2" customFormat="1" ht="23.25" customHeight="1" x14ac:dyDescent="0.2">
      <c r="A441" s="161"/>
      <c r="B441" s="21" t="s">
        <v>299</v>
      </c>
      <c r="C441" s="58">
        <f>C200+C208+C252+C268+C312+C322+C342+C358+C361+C379+C397+C412+C416+C425+C430+C436+C439+C428+C394+C433</f>
        <v>3170824.0350000006</v>
      </c>
      <c r="D441" s="58">
        <f>D200+D208+D252+D268+D312+D322+D342+D358+D361+D379+D397+D412+D416+D425+D430+D436+D439+D428+D394+D433</f>
        <v>3722751.8910000008</v>
      </c>
      <c r="E441" s="58">
        <f>E200+E208+E252+E268+E312+E322+E342+E358+E361+E379+E397+E416+E419+E425+E436+E439+E394</f>
        <v>1000249.5159999999</v>
      </c>
      <c r="F441" s="58">
        <f>F200+F208+F252+F268+F312+F322+F342+F358+F361+F379+F397+F416+F419+F425+F436+F439+F394</f>
        <v>1296572.1059999997</v>
      </c>
      <c r="G441" s="58">
        <f>G200+G208+G252+G268+G312+G322+G342+G358+G361+G379+G397+G412+G416+G425+G430+G436+G439+G394</f>
        <v>807830.61800000002</v>
      </c>
      <c r="H441" s="70">
        <f>H200+H208+H252+H268+H312+H322+H342+H358+H361+H379+H397+H412+H416+H425+H430+H436+H439+H394</f>
        <v>964941.55099999998</v>
      </c>
      <c r="I441" s="50">
        <f t="shared" si="301"/>
        <v>4171073.5510000004</v>
      </c>
      <c r="J441" s="50">
        <f t="shared" si="285"/>
        <v>5019323.9970000004</v>
      </c>
      <c r="K441" s="50">
        <f t="shared" si="223"/>
        <v>848250.446</v>
      </c>
      <c r="L441" s="59">
        <f>IF(I441&gt;0,J441/I441*100,0)</f>
        <v>120.33650175736257</v>
      </c>
    </row>
    <row r="442" spans="1:15" s="2" customFormat="1" ht="14.25" customHeight="1" x14ac:dyDescent="0.2">
      <c r="A442" s="161"/>
      <c r="B442" s="23"/>
      <c r="C442" s="7"/>
      <c r="D442" s="7"/>
      <c r="E442" s="52"/>
      <c r="F442" s="52"/>
      <c r="G442" s="52"/>
      <c r="H442" s="52"/>
      <c r="I442" s="52">
        <f t="shared" si="301"/>
        <v>0</v>
      </c>
      <c r="J442" s="52">
        <f t="shared" si="285"/>
        <v>0</v>
      </c>
      <c r="K442" s="52"/>
      <c r="L442" s="59">
        <f t="shared" si="287"/>
        <v>0</v>
      </c>
    </row>
    <row r="443" spans="1:15" s="12" customFormat="1" ht="24" customHeight="1" x14ac:dyDescent="0.2">
      <c r="A443" s="42"/>
      <c r="B443" s="33" t="s">
        <v>300</v>
      </c>
      <c r="C443" s="50"/>
      <c r="D443" s="50"/>
      <c r="E443" s="50">
        <f>E444</f>
        <v>166.99299999999999</v>
      </c>
      <c r="F443" s="50">
        <f>F444</f>
        <v>96.004999999999995</v>
      </c>
      <c r="G443" s="50"/>
      <c r="H443" s="50"/>
      <c r="I443" s="50">
        <f t="shared" si="301"/>
        <v>166.99299999999999</v>
      </c>
      <c r="J443" s="50">
        <f t="shared" si="285"/>
        <v>96.004999999999995</v>
      </c>
      <c r="K443" s="50">
        <f t="shared" si="223"/>
        <v>-70.988</v>
      </c>
      <c r="L443" s="59">
        <f>J443/I443*100</f>
        <v>57.490433730755171</v>
      </c>
    </row>
    <row r="444" spans="1:15" s="12" customFormat="1" ht="51.75" customHeight="1" x14ac:dyDescent="0.2">
      <c r="A444" s="47" t="s">
        <v>520</v>
      </c>
      <c r="B444" s="29" t="s">
        <v>734</v>
      </c>
      <c r="C444" s="52"/>
      <c r="D444" s="52"/>
      <c r="E444" s="52">
        <f>E446</f>
        <v>166.99299999999999</v>
      </c>
      <c r="F444" s="52">
        <f>F446</f>
        <v>96.004999999999995</v>
      </c>
      <c r="G444" s="52"/>
      <c r="H444" s="52"/>
      <c r="I444" s="52">
        <f t="shared" si="301"/>
        <v>166.99299999999999</v>
      </c>
      <c r="J444" s="52">
        <f t="shared" si="285"/>
        <v>96.004999999999995</v>
      </c>
      <c r="K444" s="52">
        <f t="shared" si="223"/>
        <v>-70.988</v>
      </c>
      <c r="L444" s="68">
        <f t="shared" ref="L444:L446" si="304">J444/I444*100</f>
        <v>57.490433730755171</v>
      </c>
    </row>
    <row r="445" spans="1:15" s="12" customFormat="1" ht="21" customHeight="1" x14ac:dyDescent="0.2">
      <c r="A445" s="47"/>
      <c r="B445" s="146" t="s">
        <v>5</v>
      </c>
      <c r="C445" s="52"/>
      <c r="D445" s="52"/>
      <c r="E445" s="52"/>
      <c r="F445" s="52"/>
      <c r="G445" s="52"/>
      <c r="H445" s="52"/>
      <c r="I445" s="52"/>
      <c r="J445" s="52"/>
      <c r="K445" s="52">
        <f t="shared" si="223"/>
        <v>0</v>
      </c>
      <c r="L445" s="68"/>
    </row>
    <row r="446" spans="1:15" s="2" customFormat="1" ht="19.5" customHeight="1" x14ac:dyDescent="0.2">
      <c r="A446" s="161" t="s">
        <v>521</v>
      </c>
      <c r="B446" s="116" t="s">
        <v>522</v>
      </c>
      <c r="C446" s="52"/>
      <c r="D446" s="52"/>
      <c r="E446" s="52">
        <v>166.99299999999999</v>
      </c>
      <c r="F446" s="52">
        <v>96.004999999999995</v>
      </c>
      <c r="G446" s="52"/>
      <c r="H446" s="52"/>
      <c r="I446" s="52">
        <f t="shared" ref="I446:I481" si="305">C446+E446</f>
        <v>166.99299999999999</v>
      </c>
      <c r="J446" s="52">
        <f t="shared" ref="J446:J450" si="306">D446+F446</f>
        <v>96.004999999999995</v>
      </c>
      <c r="K446" s="52">
        <f>J446-I446</f>
        <v>-70.988</v>
      </c>
      <c r="L446" s="68">
        <f t="shared" si="304"/>
        <v>57.490433730755171</v>
      </c>
      <c r="M446" s="160"/>
    </row>
    <row r="447" spans="1:15" s="168" customFormat="1" ht="11.25" customHeight="1" x14ac:dyDescent="0.2">
      <c r="A447" s="164"/>
      <c r="B447" s="165"/>
      <c r="C447" s="166"/>
      <c r="D447" s="166"/>
      <c r="E447" s="166"/>
      <c r="F447" s="166"/>
      <c r="G447" s="166"/>
      <c r="H447" s="166"/>
      <c r="I447" s="166"/>
      <c r="J447" s="166"/>
      <c r="K447" s="166"/>
      <c r="L447" s="167"/>
      <c r="M447" s="169"/>
      <c r="N447" s="170"/>
    </row>
    <row r="448" spans="1:15" s="2" customFormat="1" ht="25.5" customHeight="1" x14ac:dyDescent="0.2">
      <c r="A448" s="16"/>
      <c r="B448" s="34" t="s">
        <v>301</v>
      </c>
      <c r="C448" s="58">
        <f>-C449</f>
        <v>-722679.103</v>
      </c>
      <c r="D448" s="58">
        <f>-D449</f>
        <v>-796579.353</v>
      </c>
      <c r="E448" s="58">
        <f t="shared" ref="E448:H448" si="307">-E449</f>
        <v>595316.47</v>
      </c>
      <c r="F448" s="58">
        <f>-F449</f>
        <v>906213.31400000001</v>
      </c>
      <c r="G448" s="58">
        <f>-G449</f>
        <v>712215.45499999996</v>
      </c>
      <c r="H448" s="58">
        <f t="shared" si="307"/>
        <v>863125.00599999994</v>
      </c>
      <c r="I448" s="50">
        <f t="shared" si="305"/>
        <v>-127362.63300000003</v>
      </c>
      <c r="J448" s="50">
        <f t="shared" si="306"/>
        <v>109633.96100000001</v>
      </c>
      <c r="K448" s="50">
        <f t="shared" ref="K448:K470" si="308">J448-I448</f>
        <v>236996.59400000004</v>
      </c>
      <c r="L448" s="59"/>
      <c r="O448" s="67"/>
    </row>
    <row r="449" spans="1:13" s="2" customFormat="1" ht="24" customHeight="1" x14ac:dyDescent="0.2">
      <c r="A449" s="16"/>
      <c r="B449" s="25" t="s">
        <v>0</v>
      </c>
      <c r="C449" s="7">
        <f t="shared" ref="C449:H449" si="309">-(C450+C454+C460+C465)</f>
        <v>722679.103</v>
      </c>
      <c r="D449" s="7">
        <f t="shared" si="309"/>
        <v>796579.353</v>
      </c>
      <c r="E449" s="7">
        <f t="shared" si="309"/>
        <v>-595316.47</v>
      </c>
      <c r="F449" s="7">
        <f t="shared" si="309"/>
        <v>-906213.31400000001</v>
      </c>
      <c r="G449" s="7">
        <f t="shared" si="309"/>
        <v>-712215.45499999996</v>
      </c>
      <c r="H449" s="7">
        <f t="shared" si="309"/>
        <v>-863125.00599999994</v>
      </c>
      <c r="I449" s="52">
        <f t="shared" si="305"/>
        <v>127362.63300000003</v>
      </c>
      <c r="J449" s="52">
        <f t="shared" si="306"/>
        <v>-109633.96100000001</v>
      </c>
      <c r="K449" s="52">
        <f>J449-I449</f>
        <v>-236996.59400000004</v>
      </c>
      <c r="L449" s="68"/>
      <c r="M449" s="67"/>
    </row>
    <row r="450" spans="1:13" s="2" customFormat="1" ht="32.25" customHeight="1" x14ac:dyDescent="0.2">
      <c r="A450" s="16"/>
      <c r="B450" s="34" t="s">
        <v>17</v>
      </c>
      <c r="C450" s="61">
        <f>C451+C452</f>
        <v>0</v>
      </c>
      <c r="D450" s="50">
        <f>D451+D452</f>
        <v>0</v>
      </c>
      <c r="E450" s="50">
        <f t="shared" ref="E450:H450" si="310">E451+E452</f>
        <v>0</v>
      </c>
      <c r="F450" s="50">
        <f t="shared" si="310"/>
        <v>0</v>
      </c>
      <c r="G450" s="50">
        <f t="shared" si="310"/>
        <v>0</v>
      </c>
      <c r="H450" s="50">
        <f t="shared" si="310"/>
        <v>0</v>
      </c>
      <c r="I450" s="52">
        <f t="shared" si="305"/>
        <v>0</v>
      </c>
      <c r="J450" s="52">
        <f t="shared" si="306"/>
        <v>0</v>
      </c>
      <c r="K450" s="52">
        <f t="shared" ref="K450:K455" si="311">J450-I450</f>
        <v>0</v>
      </c>
      <c r="L450" s="39">
        <f t="shared" ref="L450:L454" si="312">IF(I450&gt;0,J450/I450*100,0)</f>
        <v>0</v>
      </c>
      <c r="M450" s="67"/>
    </row>
    <row r="451" spans="1:13" s="2" customFormat="1" ht="24" customHeight="1" x14ac:dyDescent="0.2">
      <c r="A451" s="16"/>
      <c r="B451" s="25" t="s">
        <v>86</v>
      </c>
      <c r="C451" s="52">
        <v>1184650.3999999999</v>
      </c>
      <c r="D451" s="52">
        <v>1350000</v>
      </c>
      <c r="E451" s="52">
        <v>124579.6</v>
      </c>
      <c r="F451" s="52">
        <v>117530.6</v>
      </c>
      <c r="G451" s="52">
        <v>87673.5</v>
      </c>
      <c r="H451" s="52">
        <v>67273.600000000006</v>
      </c>
      <c r="I451" s="52">
        <f t="shared" ref="I451:I458" si="313">C451+E451</f>
        <v>1309230</v>
      </c>
      <c r="J451" s="52">
        <f t="shared" ref="J451:J452" si="314">D451+F451</f>
        <v>1467530.6</v>
      </c>
      <c r="K451" s="52">
        <f t="shared" si="311"/>
        <v>158300.60000000009</v>
      </c>
      <c r="L451" s="39">
        <f t="shared" ref="L451" si="315">J451/I451*100</f>
        <v>112.09112226270403</v>
      </c>
      <c r="M451" s="67"/>
    </row>
    <row r="452" spans="1:13" s="2" customFormat="1" ht="22.5" customHeight="1" x14ac:dyDescent="0.2">
      <c r="A452" s="16"/>
      <c r="B452" s="25" t="s">
        <v>87</v>
      </c>
      <c r="C452" s="52">
        <v>-1184650.3999999999</v>
      </c>
      <c r="D452" s="52">
        <v>-1350000</v>
      </c>
      <c r="E452" s="52">
        <v>-124579.6</v>
      </c>
      <c r="F452" s="52">
        <v>-117530.6</v>
      </c>
      <c r="G452" s="52">
        <v>-87673.5</v>
      </c>
      <c r="H452" s="52">
        <v>-67273.600000000006</v>
      </c>
      <c r="I452" s="52">
        <f t="shared" si="313"/>
        <v>-1309230</v>
      </c>
      <c r="J452" s="52">
        <f t="shared" si="314"/>
        <v>-1467530.6</v>
      </c>
      <c r="K452" s="52">
        <f t="shared" si="311"/>
        <v>-158300.60000000009</v>
      </c>
      <c r="L452" s="39">
        <f>J452/I452*100</f>
        <v>112.09112226270403</v>
      </c>
      <c r="M452" s="67"/>
    </row>
    <row r="453" spans="1:13" s="2" customFormat="1" ht="3" customHeight="1" x14ac:dyDescent="0.2">
      <c r="A453" s="16"/>
      <c r="B453" s="25"/>
      <c r="C453" s="52"/>
      <c r="D453" s="52"/>
      <c r="E453" s="52"/>
      <c r="F453" s="52"/>
      <c r="G453" s="52"/>
      <c r="H453" s="52"/>
      <c r="I453" s="52"/>
      <c r="J453" s="52"/>
      <c r="K453" s="52"/>
      <c r="L453" s="39"/>
      <c r="M453" s="67"/>
    </row>
    <row r="454" spans="1:13" s="2" customFormat="1" ht="30" customHeight="1" x14ac:dyDescent="0.2">
      <c r="A454" s="16"/>
      <c r="B454" s="34" t="s">
        <v>611</v>
      </c>
      <c r="C454" s="50">
        <f>C455+C457-C456+C458</f>
        <v>-722679.103</v>
      </c>
      <c r="D454" s="50">
        <f t="shared" ref="D454:H454" si="316">D455+D457-D456+D458</f>
        <v>-796579.353</v>
      </c>
      <c r="E454" s="50">
        <f t="shared" si="316"/>
        <v>461667.57</v>
      </c>
      <c r="F454" s="50">
        <f t="shared" si="316"/>
        <v>1029794.2660000001</v>
      </c>
      <c r="G454" s="50">
        <f t="shared" si="316"/>
        <v>578566.55499999993</v>
      </c>
      <c r="H454" s="50">
        <f t="shared" si="316"/>
        <v>986705.95799999998</v>
      </c>
      <c r="I454" s="50">
        <f t="shared" si="313"/>
        <v>-261011.533</v>
      </c>
      <c r="J454" s="50">
        <f>D454+F454</f>
        <v>233214.91300000006</v>
      </c>
      <c r="K454" s="50">
        <f t="shared" si="311"/>
        <v>494226.44600000005</v>
      </c>
      <c r="L454" s="39">
        <f t="shared" si="312"/>
        <v>0</v>
      </c>
      <c r="M454" s="67"/>
    </row>
    <row r="455" spans="1:13" s="2" customFormat="1" ht="24" customHeight="1" x14ac:dyDescent="0.2">
      <c r="A455" s="16"/>
      <c r="B455" s="25" t="s">
        <v>19</v>
      </c>
      <c r="C455" s="52">
        <v>187245.84</v>
      </c>
      <c r="D455" s="52">
        <v>343793.06699999998</v>
      </c>
      <c r="E455" s="52">
        <v>73553.209000000003</v>
      </c>
      <c r="F455" s="52">
        <v>190886.402</v>
      </c>
      <c r="G455" s="52">
        <v>11115.589</v>
      </c>
      <c r="H455" s="52">
        <v>10570.855</v>
      </c>
      <c r="I455" s="52">
        <f t="shared" si="313"/>
        <v>260799.049</v>
      </c>
      <c r="J455" s="52">
        <f t="shared" ref="J455:J457" si="317">D455+F455</f>
        <v>534679.46900000004</v>
      </c>
      <c r="K455" s="52">
        <f t="shared" si="311"/>
        <v>273880.42000000004</v>
      </c>
      <c r="L455" s="159" t="s">
        <v>741</v>
      </c>
      <c r="M455" s="67"/>
    </row>
    <row r="456" spans="1:13" s="2" customFormat="1" ht="24" customHeight="1" x14ac:dyDescent="0.2">
      <c r="A456" s="16"/>
      <c r="B456" s="25" t="s">
        <v>20</v>
      </c>
      <c r="C456" s="52">
        <v>332866.516</v>
      </c>
      <c r="D456" s="52">
        <v>150231.99799999999</v>
      </c>
      <c r="E456" s="52">
        <v>188355.72899999999</v>
      </c>
      <c r="F456" s="52">
        <v>151017.014</v>
      </c>
      <c r="G456" s="52">
        <v>9420.259</v>
      </c>
      <c r="H456" s="52">
        <v>14005.319</v>
      </c>
      <c r="I456" s="52">
        <f t="shared" si="313"/>
        <v>521222.245</v>
      </c>
      <c r="J456" s="52">
        <f t="shared" si="317"/>
        <v>301249.01199999999</v>
      </c>
      <c r="K456" s="52">
        <f>J456-I456</f>
        <v>-219973.23300000001</v>
      </c>
      <c r="L456" s="39">
        <f t="shared" ref="L456" si="318">IF(I456&gt;0,J456/I456*100,0)</f>
        <v>57.796652942162893</v>
      </c>
      <c r="M456" s="67"/>
    </row>
    <row r="457" spans="1:13" s="2" customFormat="1" ht="22.5" customHeight="1" x14ac:dyDescent="0.2">
      <c r="A457" s="16"/>
      <c r="B457" s="25" t="s">
        <v>11</v>
      </c>
      <c r="C457" s="52">
        <v>-187.202</v>
      </c>
      <c r="D457" s="52"/>
      <c r="E457" s="52">
        <v>-401.13499999999999</v>
      </c>
      <c r="F457" s="52">
        <v>-215.54400000000001</v>
      </c>
      <c r="G457" s="52"/>
      <c r="H457" s="52"/>
      <c r="I457" s="52">
        <f t="shared" si="313"/>
        <v>-588.33699999999999</v>
      </c>
      <c r="J457" s="52">
        <f t="shared" si="317"/>
        <v>-215.54400000000001</v>
      </c>
      <c r="K457" s="52">
        <f t="shared" ref="K457:K458" si="319">J457-I457</f>
        <v>372.79300000000001</v>
      </c>
      <c r="L457" s="39"/>
      <c r="M457" s="67"/>
    </row>
    <row r="458" spans="1:13" s="2" customFormat="1" ht="35.25" customHeight="1" x14ac:dyDescent="0.2">
      <c r="A458" s="16"/>
      <c r="B458" s="25" t="s">
        <v>55</v>
      </c>
      <c r="C458" s="52">
        <v>-576871.22499999998</v>
      </c>
      <c r="D458" s="52">
        <v>-990140.42200000002</v>
      </c>
      <c r="E458" s="52">
        <v>576871.22499999998</v>
      </c>
      <c r="F458" s="52">
        <v>990140.42200000002</v>
      </c>
      <c r="G458" s="52">
        <v>576871.22499999998</v>
      </c>
      <c r="H458" s="52">
        <v>990140.42200000002</v>
      </c>
      <c r="I458" s="52">
        <f t="shared" si="313"/>
        <v>0</v>
      </c>
      <c r="J458" s="52">
        <f>D458+F458</f>
        <v>0</v>
      </c>
      <c r="K458" s="52">
        <f t="shared" si="319"/>
        <v>0</v>
      </c>
      <c r="L458" s="39">
        <f t="shared" ref="L458" si="320">IF(I458&gt;0,J458/I458*100,0)</f>
        <v>0</v>
      </c>
      <c r="M458" s="67"/>
    </row>
    <row r="459" spans="1:13" s="2" customFormat="1" ht="2.4500000000000002" customHeight="1" x14ac:dyDescent="0.2">
      <c r="A459" s="16"/>
      <c r="B459" s="25"/>
      <c r="C459" s="52"/>
      <c r="D459" s="52"/>
      <c r="E459" s="52"/>
      <c r="F459" s="52"/>
      <c r="G459" s="52"/>
      <c r="H459" s="52"/>
      <c r="I459" s="52"/>
      <c r="J459" s="52"/>
      <c r="K459" s="52"/>
      <c r="L459" s="39"/>
      <c r="M459" s="67"/>
    </row>
    <row r="460" spans="1:13" s="2" customFormat="1" ht="24" customHeight="1" x14ac:dyDescent="0.2">
      <c r="A460" s="16"/>
      <c r="B460" s="34" t="s">
        <v>606</v>
      </c>
      <c r="C460" s="7"/>
      <c r="D460" s="7"/>
      <c r="E460" s="70">
        <f>E462</f>
        <v>129463.9</v>
      </c>
      <c r="F460" s="70">
        <f>F461</f>
        <v>-130193.827</v>
      </c>
      <c r="G460" s="70">
        <f t="shared" ref="G460" si="321">G462</f>
        <v>129463.9</v>
      </c>
      <c r="H460" s="70">
        <f>H461</f>
        <v>-130193.827</v>
      </c>
      <c r="I460" s="66">
        <f t="shared" ref="I460:I462" si="322">C460+E460</f>
        <v>129463.9</v>
      </c>
      <c r="J460" s="66">
        <f t="shared" ref="J460:J462" si="323">D460+F460</f>
        <v>-130193.827</v>
      </c>
      <c r="K460" s="66">
        <f t="shared" si="308"/>
        <v>-259657.72700000001</v>
      </c>
      <c r="L460" s="69"/>
      <c r="M460" s="67"/>
    </row>
    <row r="461" spans="1:13" s="2" customFormat="1" ht="21" customHeight="1" x14ac:dyDescent="0.2">
      <c r="A461" s="16"/>
      <c r="B461" s="34" t="s">
        <v>720</v>
      </c>
      <c r="C461" s="7"/>
      <c r="D461" s="7"/>
      <c r="E461" s="70">
        <f>E462</f>
        <v>129463.9</v>
      </c>
      <c r="F461" s="70">
        <f>F462+F463</f>
        <v>-130193.827</v>
      </c>
      <c r="G461" s="70">
        <f t="shared" ref="G461" si="324">G462</f>
        <v>129463.9</v>
      </c>
      <c r="H461" s="70">
        <f>H462+H463</f>
        <v>-130193.827</v>
      </c>
      <c r="I461" s="66">
        <f t="shared" ref="I461" si="325">C461+E461</f>
        <v>129463.9</v>
      </c>
      <c r="J461" s="66">
        <f t="shared" ref="J461" si="326">D461+F461</f>
        <v>-130193.827</v>
      </c>
      <c r="K461" s="66">
        <f t="shared" ref="K461" si="327">J461-I461</f>
        <v>-259657.72700000001</v>
      </c>
      <c r="L461" s="69"/>
      <c r="M461" s="67"/>
    </row>
    <row r="462" spans="1:13" s="2" customFormat="1" ht="24" customHeight="1" x14ac:dyDescent="0.2">
      <c r="A462" s="16"/>
      <c r="B462" s="25" t="s">
        <v>561</v>
      </c>
      <c r="C462" s="7"/>
      <c r="D462" s="7"/>
      <c r="E462" s="52">
        <v>129463.9</v>
      </c>
      <c r="F462" s="52">
        <v>1206.173</v>
      </c>
      <c r="G462" s="52">
        <v>129463.9</v>
      </c>
      <c r="H462" s="52">
        <v>1206.173</v>
      </c>
      <c r="I462" s="52">
        <f t="shared" si="322"/>
        <v>129463.9</v>
      </c>
      <c r="J462" s="52">
        <f t="shared" si="323"/>
        <v>1206.173</v>
      </c>
      <c r="K462" s="52">
        <f t="shared" si="308"/>
        <v>-128257.727</v>
      </c>
      <c r="L462" s="39">
        <f t="shared" ref="L462:L477" si="328">IF(I462&gt;0,J462/I462*100,0)</f>
        <v>0.93166743779540084</v>
      </c>
      <c r="M462" s="67"/>
    </row>
    <row r="463" spans="1:13" s="2" customFormat="1" ht="22.5" customHeight="1" x14ac:dyDescent="0.2">
      <c r="A463" s="16"/>
      <c r="B463" s="25" t="s">
        <v>558</v>
      </c>
      <c r="C463" s="7"/>
      <c r="D463" s="7"/>
      <c r="E463" s="52"/>
      <c r="F463" s="52">
        <v>-131400</v>
      </c>
      <c r="G463" s="52"/>
      <c r="H463" s="52">
        <v>-131400</v>
      </c>
      <c r="I463" s="52">
        <f t="shared" ref="I463" si="329">C463+E463</f>
        <v>0</v>
      </c>
      <c r="J463" s="52">
        <f t="shared" ref="J463" si="330">D463+F463</f>
        <v>-131400</v>
      </c>
      <c r="K463" s="52">
        <f t="shared" ref="K463" si="331">J463-I463</f>
        <v>-131400</v>
      </c>
      <c r="L463" s="39">
        <f t="shared" ref="L463" si="332">IF(I463&gt;0,J463/I463*100,0)</f>
        <v>0</v>
      </c>
      <c r="M463" s="67"/>
    </row>
    <row r="464" spans="1:13" s="2" customFormat="1" ht="2.4500000000000002" customHeight="1" x14ac:dyDescent="0.2">
      <c r="A464" s="16"/>
      <c r="B464" s="25"/>
      <c r="C464" s="7"/>
      <c r="D464" s="7"/>
      <c r="E464" s="52"/>
      <c r="F464" s="52"/>
      <c r="G464" s="52"/>
      <c r="H464" s="52"/>
      <c r="I464" s="52"/>
      <c r="J464" s="52"/>
      <c r="K464" s="52"/>
      <c r="L464" s="39"/>
      <c r="M464" s="67"/>
    </row>
    <row r="465" spans="1:12" s="2" customFormat="1" ht="22.5" customHeight="1" x14ac:dyDescent="0.2">
      <c r="A465" s="16"/>
      <c r="B465" s="34" t="s">
        <v>607</v>
      </c>
      <c r="C465" s="52"/>
      <c r="D465" s="52"/>
      <c r="E465" s="66">
        <f>E466</f>
        <v>4185</v>
      </c>
      <c r="F465" s="66">
        <f>F466</f>
        <v>6612.875</v>
      </c>
      <c r="G465" s="66">
        <f t="shared" ref="G465:H465" si="333">G466</f>
        <v>4185</v>
      </c>
      <c r="H465" s="66">
        <f t="shared" si="333"/>
        <v>6612.875</v>
      </c>
      <c r="I465" s="66">
        <f t="shared" ref="I465:I468" si="334">C465+E465</f>
        <v>4185</v>
      </c>
      <c r="J465" s="66">
        <f t="shared" ref="J465:J468" si="335">D465+F465</f>
        <v>6612.875</v>
      </c>
      <c r="K465" s="66">
        <f t="shared" ref="K465:K468" si="336">J465-I465</f>
        <v>2427.875</v>
      </c>
      <c r="L465" s="69">
        <f t="shared" ref="L465:L466" si="337">IF(I465&gt;0,J465/I465*100,0)</f>
        <v>158.01373954599759</v>
      </c>
    </row>
    <row r="466" spans="1:12" s="2" customFormat="1" ht="21.6" customHeight="1" x14ac:dyDescent="0.2">
      <c r="A466" s="16"/>
      <c r="B466" s="34" t="s">
        <v>608</v>
      </c>
      <c r="C466" s="52"/>
      <c r="D466" s="52"/>
      <c r="E466" s="66">
        <f>E467+E468</f>
        <v>4185</v>
      </c>
      <c r="F466" s="66">
        <f>F467+F468</f>
        <v>6612.875</v>
      </c>
      <c r="G466" s="66">
        <f t="shared" ref="G466:H466" si="338">G467+G468</f>
        <v>4185</v>
      </c>
      <c r="H466" s="66">
        <f t="shared" si="338"/>
        <v>6612.875</v>
      </c>
      <c r="I466" s="66">
        <f t="shared" si="334"/>
        <v>4185</v>
      </c>
      <c r="J466" s="66">
        <f t="shared" si="335"/>
        <v>6612.875</v>
      </c>
      <c r="K466" s="66">
        <f t="shared" si="336"/>
        <v>2427.875</v>
      </c>
      <c r="L466" s="69">
        <f t="shared" si="337"/>
        <v>158.01373954599759</v>
      </c>
    </row>
    <row r="467" spans="1:12" s="2" customFormat="1" ht="21.75" customHeight="1" x14ac:dyDescent="0.2">
      <c r="A467" s="16"/>
      <c r="B467" s="25" t="s">
        <v>609</v>
      </c>
      <c r="C467" s="52"/>
      <c r="D467" s="52"/>
      <c r="E467" s="52">
        <v>4464</v>
      </c>
      <c r="F467" s="52">
        <v>10217.1</v>
      </c>
      <c r="G467" s="52">
        <v>4464</v>
      </c>
      <c r="H467" s="52">
        <v>10217.1</v>
      </c>
      <c r="I467" s="52">
        <f t="shared" si="334"/>
        <v>4464</v>
      </c>
      <c r="J467" s="52">
        <f t="shared" si="335"/>
        <v>10217.1</v>
      </c>
      <c r="K467" s="52">
        <f t="shared" si="336"/>
        <v>5753.1</v>
      </c>
      <c r="L467" s="159" t="s">
        <v>523</v>
      </c>
    </row>
    <row r="468" spans="1:12" s="2" customFormat="1" ht="23.25" customHeight="1" x14ac:dyDescent="0.2">
      <c r="A468" s="16"/>
      <c r="B468" s="25" t="s">
        <v>558</v>
      </c>
      <c r="C468" s="52"/>
      <c r="D468" s="52"/>
      <c r="E468" s="52">
        <v>-279</v>
      </c>
      <c r="F468" s="52">
        <v>-3604.2249999999999</v>
      </c>
      <c r="G468" s="52">
        <v>-279</v>
      </c>
      <c r="H468" s="52">
        <v>-3604.2249999999999</v>
      </c>
      <c r="I468" s="52">
        <f t="shared" si="334"/>
        <v>-279</v>
      </c>
      <c r="J468" s="52">
        <f t="shared" si="335"/>
        <v>-3604.2249999999999</v>
      </c>
      <c r="K468" s="52">
        <f t="shared" si="336"/>
        <v>-3325.2249999999999</v>
      </c>
      <c r="L468" s="159" t="s">
        <v>739</v>
      </c>
    </row>
    <row r="469" spans="1:12" s="2" customFormat="1" ht="8.25" customHeight="1" x14ac:dyDescent="0.2">
      <c r="A469" s="16"/>
      <c r="B469" s="25"/>
      <c r="C469" s="52"/>
      <c r="D469" s="52"/>
      <c r="E469" s="52"/>
      <c r="F469" s="52"/>
      <c r="G469" s="52"/>
      <c r="H469" s="52"/>
      <c r="I469" s="52"/>
      <c r="J469" s="52"/>
      <c r="K469" s="52"/>
      <c r="L469" s="39"/>
    </row>
    <row r="470" spans="1:12" s="2" customFormat="1" ht="21" customHeight="1" x14ac:dyDescent="0.2">
      <c r="A470" s="16"/>
      <c r="B470" s="34" t="s">
        <v>554</v>
      </c>
      <c r="C470" s="50">
        <v>40378.793000000005</v>
      </c>
      <c r="D470" s="50">
        <v>40378.793000000005</v>
      </c>
      <c r="E470" s="66">
        <v>94825.514999999999</v>
      </c>
      <c r="F470" s="66">
        <v>228474.41499999998</v>
      </c>
      <c r="G470" s="66">
        <v>94825.514999999999</v>
      </c>
      <c r="H470" s="66">
        <v>228474.41499999998</v>
      </c>
      <c r="I470" s="66">
        <f t="shared" si="305"/>
        <v>135204.30800000002</v>
      </c>
      <c r="J470" s="66">
        <f t="shared" ref="J470" si="339">D470+F470</f>
        <v>268853.20799999998</v>
      </c>
      <c r="K470" s="66">
        <f t="shared" si="308"/>
        <v>133648.89999999997</v>
      </c>
      <c r="L470" s="69">
        <f t="shared" si="328"/>
        <v>198.84958695251038</v>
      </c>
    </row>
    <row r="471" spans="1:12" s="2" customFormat="1" ht="23.25" customHeight="1" x14ac:dyDescent="0.2">
      <c r="A471" s="16"/>
      <c r="B471" s="25" t="s">
        <v>559</v>
      </c>
      <c r="C471" s="50"/>
      <c r="D471" s="50"/>
      <c r="E471" s="66"/>
      <c r="F471" s="66"/>
      <c r="G471" s="52"/>
      <c r="H471" s="52"/>
      <c r="I471" s="66">
        <f t="shared" ref="I471:I475" si="340">C471+E471</f>
        <v>0</v>
      </c>
      <c r="J471" s="66">
        <f t="shared" ref="J471:J475" si="341">D471+F471</f>
        <v>0</v>
      </c>
      <c r="K471" s="52">
        <f t="shared" ref="K471:K475" si="342">J471-I471</f>
        <v>0</v>
      </c>
      <c r="L471" s="69">
        <f t="shared" si="328"/>
        <v>0</v>
      </c>
    </row>
    <row r="472" spans="1:12" s="2" customFormat="1" ht="23.25" customHeight="1" x14ac:dyDescent="0.2">
      <c r="A472" s="16"/>
      <c r="B472" s="32" t="s">
        <v>555</v>
      </c>
      <c r="C472" s="5" t="s">
        <v>740</v>
      </c>
      <c r="D472" s="5" t="s">
        <v>740</v>
      </c>
      <c r="E472" s="52"/>
      <c r="F472" s="52"/>
      <c r="G472" s="52"/>
      <c r="H472" s="52"/>
      <c r="I472" s="5" t="s">
        <v>740</v>
      </c>
      <c r="J472" s="5" t="s">
        <v>740</v>
      </c>
      <c r="K472" s="52">
        <f t="shared" si="342"/>
        <v>0</v>
      </c>
      <c r="L472" s="39"/>
    </row>
    <row r="473" spans="1:12" s="2" customFormat="1" ht="22.5" customHeight="1" x14ac:dyDescent="0.2">
      <c r="A473" s="16"/>
      <c r="B473" s="32" t="s">
        <v>556</v>
      </c>
      <c r="C473" s="5" t="s">
        <v>740</v>
      </c>
      <c r="D473" s="5" t="s">
        <v>740</v>
      </c>
      <c r="E473" s="52"/>
      <c r="F473" s="52"/>
      <c r="G473" s="52"/>
      <c r="H473" s="52"/>
      <c r="I473" s="5" t="s">
        <v>740</v>
      </c>
      <c r="J473" s="5" t="s">
        <v>740</v>
      </c>
      <c r="K473" s="52">
        <f t="shared" si="342"/>
        <v>0</v>
      </c>
      <c r="L473" s="39"/>
    </row>
    <row r="474" spans="1:12" s="2" customFormat="1" ht="21.75" customHeight="1" x14ac:dyDescent="0.2">
      <c r="A474" s="16"/>
      <c r="B474" s="25" t="s">
        <v>560</v>
      </c>
      <c r="C474" s="52"/>
      <c r="D474" s="52"/>
      <c r="E474" s="52">
        <f>E475+E476</f>
        <v>133648.9</v>
      </c>
      <c r="F474" s="52">
        <f>F475+F476</f>
        <v>-123580.952</v>
      </c>
      <c r="G474" s="52">
        <f>G475+G476</f>
        <v>133648.9</v>
      </c>
      <c r="H474" s="52">
        <f>H475+H476</f>
        <v>-123580.952</v>
      </c>
      <c r="I474" s="52">
        <f t="shared" si="340"/>
        <v>133648.9</v>
      </c>
      <c r="J474" s="52">
        <f t="shared" si="341"/>
        <v>-123580.952</v>
      </c>
      <c r="K474" s="52">
        <f t="shared" si="342"/>
        <v>-257229.85200000001</v>
      </c>
      <c r="L474" s="39"/>
    </row>
    <row r="475" spans="1:12" s="2" customFormat="1" ht="23.25" customHeight="1" x14ac:dyDescent="0.2">
      <c r="A475" s="16"/>
      <c r="B475" s="32" t="s">
        <v>557</v>
      </c>
      <c r="C475" s="52"/>
      <c r="D475" s="52"/>
      <c r="E475" s="52">
        <v>133927.9</v>
      </c>
      <c r="F475" s="52">
        <f>F462+F467</f>
        <v>11423.273000000001</v>
      </c>
      <c r="G475" s="52">
        <v>133927.9</v>
      </c>
      <c r="H475" s="52">
        <f>H462+H467</f>
        <v>11423.273000000001</v>
      </c>
      <c r="I475" s="52">
        <f t="shared" si="340"/>
        <v>133927.9</v>
      </c>
      <c r="J475" s="52">
        <f t="shared" si="341"/>
        <v>11423.273000000001</v>
      </c>
      <c r="K475" s="52">
        <f t="shared" si="342"/>
        <v>-122504.62699999999</v>
      </c>
      <c r="L475" s="39">
        <f>IF(I475&gt;0,J475/I475*100,0)</f>
        <v>8.5294199341586037</v>
      </c>
    </row>
    <row r="476" spans="1:12" s="2" customFormat="1" ht="22.5" customHeight="1" x14ac:dyDescent="0.2">
      <c r="A476" s="16"/>
      <c r="B476" s="32" t="s">
        <v>558</v>
      </c>
      <c r="C476" s="52"/>
      <c r="D476" s="52"/>
      <c r="E476" s="52">
        <v>-279</v>
      </c>
      <c r="F476" s="52">
        <f>F463+F468</f>
        <v>-135004.22500000001</v>
      </c>
      <c r="G476" s="52">
        <v>-279</v>
      </c>
      <c r="H476" s="52">
        <f>H463+H468</f>
        <v>-135004.22500000001</v>
      </c>
      <c r="I476" s="52">
        <f t="shared" ref="I476" si="343">C476+E476</f>
        <v>-279</v>
      </c>
      <c r="J476" s="52">
        <f t="shared" ref="J476" si="344">D476+F476</f>
        <v>-135004.22500000001</v>
      </c>
      <c r="K476" s="52">
        <f t="shared" ref="K476" si="345">J476-I476</f>
        <v>-134725.22500000001</v>
      </c>
      <c r="L476" s="159" t="s">
        <v>723</v>
      </c>
    </row>
    <row r="477" spans="1:12" s="2" customFormat="1" ht="21" customHeight="1" x14ac:dyDescent="0.2">
      <c r="A477" s="16"/>
      <c r="B477" s="34" t="s">
        <v>318</v>
      </c>
      <c r="C477" s="66">
        <v>40378.793000000005</v>
      </c>
      <c r="D477" s="66">
        <v>40378.793000000005</v>
      </c>
      <c r="E477" s="66">
        <v>228474.41499999998</v>
      </c>
      <c r="F477" s="66">
        <f>E477+F474</f>
        <v>104893.46299999997</v>
      </c>
      <c r="G477" s="66">
        <v>228474.41499999998</v>
      </c>
      <c r="H477" s="66">
        <f>G477+H474</f>
        <v>104893.46299999997</v>
      </c>
      <c r="I477" s="66">
        <f>C477+E477</f>
        <v>268853.20799999998</v>
      </c>
      <c r="J477" s="66">
        <f>D477+F477</f>
        <v>145272.25599999999</v>
      </c>
      <c r="K477" s="66">
        <f>J477-I477</f>
        <v>-123580.95199999999</v>
      </c>
      <c r="L477" s="69">
        <f t="shared" si="328"/>
        <v>54.034042249553515</v>
      </c>
    </row>
    <row r="478" spans="1:12" s="2" customFormat="1" ht="9" customHeight="1" x14ac:dyDescent="0.2">
      <c r="A478" s="16"/>
      <c r="B478" s="34"/>
      <c r="C478" s="66"/>
      <c r="D478" s="66"/>
      <c r="E478" s="52"/>
      <c r="F478" s="52"/>
      <c r="G478" s="52"/>
      <c r="H478" s="52"/>
      <c r="I478" s="66">
        <f t="shared" si="305"/>
        <v>0</v>
      </c>
      <c r="J478" s="66">
        <f t="shared" ref="J478:J481" si="346">D478+F478</f>
        <v>0</v>
      </c>
      <c r="K478" s="52">
        <f t="shared" ref="K478:K480" si="347">J478-I478</f>
        <v>0</v>
      </c>
      <c r="L478" s="39"/>
    </row>
    <row r="479" spans="1:12" s="2" customFormat="1" ht="22.5" customHeight="1" x14ac:dyDescent="0.2">
      <c r="A479" s="16"/>
      <c r="B479" s="34" t="s">
        <v>315</v>
      </c>
      <c r="C479" s="66"/>
      <c r="D479" s="66"/>
      <c r="E479" s="5" t="s">
        <v>740</v>
      </c>
      <c r="F479" s="5" t="s">
        <v>740</v>
      </c>
      <c r="G479" s="5" t="s">
        <v>740</v>
      </c>
      <c r="H479" s="5" t="s">
        <v>740</v>
      </c>
      <c r="I479" s="5" t="s">
        <v>740</v>
      </c>
      <c r="J479" s="5" t="s">
        <v>740</v>
      </c>
      <c r="K479" s="66">
        <f t="shared" si="347"/>
        <v>0</v>
      </c>
      <c r="L479" s="69"/>
    </row>
    <row r="480" spans="1:12" s="2" customFormat="1" ht="32.25" customHeight="1" x14ac:dyDescent="0.2">
      <c r="A480" s="16"/>
      <c r="B480" s="34" t="s">
        <v>721</v>
      </c>
      <c r="C480" s="52"/>
      <c r="D480" s="52"/>
      <c r="E480" s="148">
        <v>92141.290999999997</v>
      </c>
      <c r="F480" s="148">
        <v>133677.777</v>
      </c>
      <c r="G480" s="148">
        <v>92141.290999999997</v>
      </c>
      <c r="H480" s="148">
        <v>133677.777</v>
      </c>
      <c r="I480" s="66">
        <f t="shared" si="305"/>
        <v>92141.290999999997</v>
      </c>
      <c r="J480" s="66">
        <f t="shared" si="346"/>
        <v>133677.777</v>
      </c>
      <c r="K480" s="66">
        <f t="shared" si="347"/>
        <v>41536.486000000004</v>
      </c>
      <c r="L480" s="69">
        <f>J480/I480*100</f>
        <v>145.07912310453736</v>
      </c>
    </row>
    <row r="481" spans="1:12" s="2" customFormat="1" ht="32.25" customHeight="1" x14ac:dyDescent="0.2">
      <c r="A481" s="16"/>
      <c r="B481" s="34" t="s">
        <v>722</v>
      </c>
      <c r="C481" s="130"/>
      <c r="D481" s="131"/>
      <c r="E481" s="148">
        <v>133677.777</v>
      </c>
      <c r="F481" s="148">
        <v>105266.428</v>
      </c>
      <c r="G481" s="148">
        <v>133677.777</v>
      </c>
      <c r="H481" s="148">
        <v>105266.428</v>
      </c>
      <c r="I481" s="66">
        <f t="shared" si="305"/>
        <v>133677.777</v>
      </c>
      <c r="J481" s="66">
        <f t="shared" si="346"/>
        <v>105266.428</v>
      </c>
      <c r="K481" s="132">
        <f>J481-I481</f>
        <v>-28411.349000000002</v>
      </c>
      <c r="L481" s="69">
        <f>J481/I481*100</f>
        <v>78.746393276722429</v>
      </c>
    </row>
    <row r="482" spans="1:12" x14ac:dyDescent="0.25">
      <c r="B482" s="38"/>
      <c r="D482" s="11"/>
      <c r="E482" s="11"/>
      <c r="F482" s="11"/>
      <c r="G482" s="11"/>
      <c r="H482" s="11"/>
    </row>
    <row r="483" spans="1:12" ht="86.25" customHeight="1" x14ac:dyDescent="0.25">
      <c r="B483" s="38"/>
    </row>
    <row r="484" spans="1:12" ht="24" customHeight="1" x14ac:dyDescent="0.35">
      <c r="A484" s="187" t="s">
        <v>736</v>
      </c>
      <c r="B484" s="187"/>
      <c r="C484" s="187"/>
      <c r="D484" s="187"/>
      <c r="E484" s="187"/>
      <c r="F484" s="187"/>
      <c r="G484" s="187"/>
      <c r="H484" s="187"/>
      <c r="I484" s="187"/>
      <c r="J484" s="187"/>
      <c r="K484" s="187"/>
      <c r="L484" s="187"/>
    </row>
    <row r="485" spans="1:12" ht="23.25" x14ac:dyDescent="0.35">
      <c r="B485" s="186"/>
      <c r="C485" s="186"/>
      <c r="D485" s="186"/>
    </row>
    <row r="486" spans="1:12" x14ac:dyDescent="0.25">
      <c r="B486" s="38"/>
      <c r="C486" s="13"/>
      <c r="D486" s="14"/>
    </row>
    <row r="487" spans="1:12" ht="18.75" x14ac:dyDescent="0.3">
      <c r="B487" s="38" t="s">
        <v>13</v>
      </c>
      <c r="C487" s="185"/>
      <c r="D487" s="185"/>
    </row>
  </sheetData>
  <mergeCells count="18">
    <mergeCell ref="C487:D487"/>
    <mergeCell ref="B485:D485"/>
    <mergeCell ref="A484:L484"/>
    <mergeCell ref="A4:A6"/>
    <mergeCell ref="B4:B6"/>
    <mergeCell ref="C4:D5"/>
    <mergeCell ref="E4:F5"/>
    <mergeCell ref="G5:H5"/>
    <mergeCell ref="I5:I6"/>
    <mergeCell ref="M447:N447"/>
    <mergeCell ref="A1:L1"/>
    <mergeCell ref="A2:L2"/>
    <mergeCell ref="J3:L3"/>
    <mergeCell ref="L4:L6"/>
    <mergeCell ref="J5:J6"/>
    <mergeCell ref="I4:J4"/>
    <mergeCell ref="K4:K6"/>
    <mergeCell ref="G4:H4"/>
  </mergeCells>
  <phoneticPr fontId="0" type="noConversion"/>
  <printOptions horizontalCentered="1"/>
  <pageMargins left="0.35433070866141736" right="0.35433070866141736" top="0.23622047244094491" bottom="0.31496062992125984" header="0.19685039370078741" footer="0.15748031496062992"/>
  <pageSetup paperSize="9" scale="76" fitToHeight="111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</vt:lpstr>
      <vt:lpstr>Додаток!Заголовки_для_печати</vt:lpstr>
      <vt:lpstr>Додаток!Область_печати</vt:lpstr>
    </vt:vector>
  </TitlesOfParts>
  <Company>Intechservis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ITS</dc:creator>
  <cp:lastModifiedBy>Шевчук Наталія Борисівна</cp:lastModifiedBy>
  <cp:lastPrinted>2022-02-22T06:19:14Z</cp:lastPrinted>
  <dcterms:created xsi:type="dcterms:W3CDTF">2001-02-06T12:26:11Z</dcterms:created>
  <dcterms:modified xsi:type="dcterms:W3CDTF">2022-02-22T07:02:01Z</dcterms:modified>
</cp:coreProperties>
</file>